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0" windowWidth="15180" windowHeight="8325" tabRatio="777" activeTab="1"/>
  </bookViews>
  <sheets>
    <sheet name="GOH irrad at PSI 040227 v20" sheetId="1" r:id="rId1"/>
    <sheet name="Dose vs. time" sheetId="2" r:id="rId2"/>
    <sheet name="GOH1" sheetId="3" r:id="rId3"/>
    <sheet name="GOH2" sheetId="4" r:id="rId4"/>
    <sheet name="GOH3" sheetId="5" r:id="rId5"/>
    <sheet name="GOH4" sheetId="6" r:id="rId6"/>
    <sheet name="GOH5" sheetId="7" r:id="rId7"/>
    <sheet name="GOH6" sheetId="8" r:id="rId8"/>
    <sheet name="GOH7" sheetId="9" r:id="rId9"/>
    <sheet name="GOH8" sheetId="10" r:id="rId10"/>
    <sheet name="GOH9" sheetId="11" r:id="rId11"/>
  </sheets>
  <definedNames/>
  <calcPr fullCalcOnLoad="1"/>
</workbook>
</file>

<file path=xl/sharedStrings.xml><?xml version="1.0" encoding="utf-8"?>
<sst xmlns="http://schemas.openxmlformats.org/spreadsheetml/2006/main" count="730" uniqueCount="83">
  <si>
    <t>2/27/2004</t>
  </si>
  <si>
    <t>6:08</t>
  </si>
  <si>
    <t>6:10</t>
  </si>
  <si>
    <t>6:12</t>
  </si>
  <si>
    <t>6:13</t>
  </si>
  <si>
    <t>6:14</t>
  </si>
  <si>
    <t>6:15</t>
  </si>
  <si>
    <t>6:17</t>
  </si>
  <si>
    <t>6:19</t>
  </si>
  <si>
    <t>6:20</t>
  </si>
  <si>
    <t>6:21</t>
  </si>
  <si>
    <t>6:22</t>
  </si>
  <si>
    <t>6:23</t>
  </si>
  <si>
    <t>6:35</t>
  </si>
  <si>
    <t>6:36</t>
  </si>
  <si>
    <t>6:37</t>
  </si>
  <si>
    <t>6:38</t>
  </si>
  <si>
    <t>6:39</t>
  </si>
  <si>
    <t>6:41</t>
  </si>
  <si>
    <t>6:42</t>
  </si>
  <si>
    <t>6:43</t>
  </si>
  <si>
    <t>6:44</t>
  </si>
  <si>
    <t>6:45</t>
  </si>
  <si>
    <t>6:46</t>
  </si>
  <si>
    <t>6:47</t>
  </si>
  <si>
    <t>6:48</t>
  </si>
  <si>
    <t>6:49</t>
  </si>
  <si>
    <t>8:07</t>
  </si>
  <si>
    <t>8:08</t>
  </si>
  <si>
    <t>8:09</t>
  </si>
  <si>
    <t>8:10</t>
  </si>
  <si>
    <t>8:11</t>
  </si>
  <si>
    <t>8:12</t>
  </si>
  <si>
    <t>8:14</t>
  </si>
  <si>
    <t>8:15</t>
  </si>
  <si>
    <t>8:16</t>
  </si>
  <si>
    <t>8:17</t>
  </si>
  <si>
    <t>8:18</t>
  </si>
  <si>
    <t>8:19</t>
  </si>
  <si>
    <t>8:20</t>
  </si>
  <si>
    <t>8:21</t>
  </si>
  <si>
    <t>8:22</t>
  </si>
  <si>
    <t>8:23</t>
  </si>
  <si>
    <t>8:25</t>
  </si>
  <si>
    <t>8:26</t>
  </si>
  <si>
    <t>8:27</t>
  </si>
  <si>
    <t>8:28</t>
  </si>
  <si>
    <t>8:29</t>
  </si>
  <si>
    <t>8:30</t>
  </si>
  <si>
    <t>Int. Dose
Seq. 2</t>
  </si>
  <si>
    <t>Int. Dose
Seq. 1</t>
  </si>
  <si>
    <t>Time
(hh:mm)</t>
  </si>
  <si>
    <t>I2C</t>
  </si>
  <si>
    <t>Date</t>
  </si>
  <si>
    <t>2/28/2004</t>
  </si>
  <si>
    <t>*</t>
  </si>
  <si>
    <t>* = 12 hours added to these times since they were in fact p.m.</t>
  </si>
  <si>
    <t>GOH
no.</t>
  </si>
  <si>
    <t>file
no.</t>
  </si>
  <si>
    <t>Opt
power
0 level
(uW)</t>
  </si>
  <si>
    <t>Opt
power
1 level
(uW)</t>
  </si>
  <si>
    <t>Time
(needs
12h
added)</t>
  </si>
  <si>
    <t>Time
(correct)</t>
  </si>
  <si>
    <t>Days 
since
midnight
2/27/2004</t>
  </si>
  <si>
    <t>Days
since
midnight
2/27/2004,
corrected</t>
  </si>
  <si>
    <t>Mins.
since
midnight
2/27/2004,
correct</t>
  </si>
  <si>
    <t>What is this page for?  We need to have a simple linear function of integrated dose vs. time, if possible.  This page shows it is a reasonable approximation.</t>
  </si>
  <si>
    <t>Time
(days
since
midnight
2/27/2004)</t>
  </si>
  <si>
    <t>Time
(min
since
midnight
2/27/2004)</t>
  </si>
  <si>
    <t>Dose slope, based on rows 6, 17</t>
  </si>
  <si>
    <t>Dose slope, based on rows 6, 36</t>
  </si>
  <si>
    <t>Dose slope actually used</t>
  </si>
  <si>
    <t>Interpolated
integrated
dose
(p/cm**2)</t>
  </si>
  <si>
    <t>Int. Dose
Seq. 3</t>
  </si>
  <si>
    <t>Dose slope, based on rows 6, 46</t>
  </si>
  <si>
    <t>Recorded
integrated
dose
(p/cm**2)</t>
  </si>
  <si>
    <t>Dose slope, based on rows 6, 60</t>
  </si>
  <si>
    <t>x-values</t>
  </si>
  <si>
    <t>interpolation</t>
  </si>
  <si>
    <t>line</t>
  </si>
  <si>
    <t>Interpolation</t>
  </si>
  <si>
    <t>y-values</t>
  </si>
  <si>
    <t>of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</si>
</sst>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"/>
    <numFmt numFmtId="166" formatCode="&quot;$&quot;#,##0.00"/>
    <numFmt numFmtId="167" formatCode="&quot;$&quot;#,##0"/>
    <numFmt numFmtId="168" formatCode="0.0000"/>
    <numFmt numFmtId="169" formatCode="mmm\-yyyy"/>
  </numFmts>
  <fonts count="9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11.25"/>
      <name val="Arial"/>
      <family val="0"/>
    </font>
    <font>
      <b/>
      <sz val="8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20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/>
    </xf>
    <xf numFmtId="11" fontId="1" fillId="0" borderId="0" xfId="0" applyNumberFormat="1" applyFont="1" applyAlignment="1">
      <alignment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20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 wrapText="1"/>
    </xf>
    <xf numFmtId="1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1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11" fontId="1" fillId="0" borderId="7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8" xfId="0" applyFont="1" applyBorder="1" applyAlignment="1">
      <alignment/>
    </xf>
    <xf numFmtId="11" fontId="1" fillId="0" borderId="8" xfId="0" applyNumberFormat="1" applyFont="1" applyBorder="1" applyAlignment="1">
      <alignment/>
    </xf>
    <xf numFmtId="11" fontId="1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2" fontId="1" fillId="0" borderId="0" xfId="0" applyNumberFormat="1" applyFont="1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10275"/>
          <c:w val="0.861"/>
          <c:h val="0.854"/>
        </c:manualLayout>
      </c:layout>
      <c:scatterChart>
        <c:scatterStyle val="lineMarker"/>
        <c:varyColors val="0"/>
        <c:ser>
          <c:idx val="0"/>
          <c:order val="0"/>
          <c:tx>
            <c:v>GOH1 I2C20 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'GOH irrad at PSI 040227 v20'!$P$6:$P$9</c:f>
              <c:numCache/>
            </c:numRef>
          </c:xVal>
          <c:yVal>
            <c:numRef>
              <c:f>'GOH irrad at PSI 040227 v20'!$E$6:$E$9</c:f>
              <c:numCache/>
            </c:numRef>
          </c:yVal>
          <c:smooth val="0"/>
        </c:ser>
        <c:ser>
          <c:idx val="1"/>
          <c:order val="1"/>
          <c:tx>
            <c:v>GOH1 I2C20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'GOH irrad at PSI 040227 v20'!$P$6:$P$9</c:f>
              <c:numCache/>
            </c:numRef>
          </c:xVal>
          <c:yVal>
            <c:numRef>
              <c:f>'GOH irrad at PSI 040227 v20'!$F$6:$F$9</c:f>
              <c:numCache/>
            </c:numRef>
          </c:yVal>
          <c:smooth val="0"/>
        </c:ser>
        <c:axId val="5413375"/>
        <c:axId val="48720376"/>
      </c:scatterChart>
      <c:valAx>
        <c:axId val="5413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Int. Dose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720376"/>
        <c:crosses val="autoZero"/>
        <c:crossBetween val="midCat"/>
        <c:dispUnits/>
      </c:valAx>
      <c:valAx>
        <c:axId val="48720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Optical power (uW)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33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25"/>
          <c:y val="0.435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GOH2: Optical power vs. Integrated dose and Bias settings</a:t>
            </a:r>
          </a:p>
        </c:rich>
      </c:tx>
      <c:layout>
        <c:manualLayout>
          <c:xMode val="factor"/>
          <c:yMode val="factor"/>
          <c:x val="-0.056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6925"/>
          <c:w val="0.86225"/>
          <c:h val="0.8795"/>
        </c:manualLayout>
      </c:layout>
      <c:scatterChart>
        <c:scatterStyle val="lineMarker"/>
        <c:varyColors val="0"/>
        <c:ser>
          <c:idx val="0"/>
          <c:order val="0"/>
          <c:tx>
            <c:v>GOH2 I2C20 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GOH2!$O$2:$O$15</c:f>
              <c:numCache/>
            </c:numRef>
          </c:xVal>
          <c:yVal>
            <c:numRef>
              <c:f>GOH2!$D$2:$D$15</c:f>
              <c:numCache/>
            </c:numRef>
          </c:yVal>
          <c:smooth val="0"/>
        </c:ser>
        <c:ser>
          <c:idx val="1"/>
          <c:order val="1"/>
          <c:tx>
            <c:v>GOH2 I2C20 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GOH2!$O$2:$O$15</c:f>
              <c:numCache/>
            </c:numRef>
          </c:xVal>
          <c:yVal>
            <c:numRef>
              <c:f>GOH2!$E$2:$E$15</c:f>
              <c:numCache/>
            </c:numRef>
          </c:yVal>
          <c:smooth val="0"/>
        </c:ser>
        <c:ser>
          <c:idx val="2"/>
          <c:order val="2"/>
          <c:tx>
            <c:v>GOH2 I2C30 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GOH2!$O$16:$O$29</c:f>
              <c:numCache/>
            </c:numRef>
          </c:xVal>
          <c:yVal>
            <c:numRef>
              <c:f>GOH2!$D$16:$D$29</c:f>
              <c:numCache/>
            </c:numRef>
          </c:yVal>
          <c:smooth val="0"/>
        </c:ser>
        <c:ser>
          <c:idx val="3"/>
          <c:order val="3"/>
          <c:tx>
            <c:v>GOH2 I2C30 1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GOH2!$O$16:$O$29</c:f>
              <c:numCache/>
            </c:numRef>
          </c:xVal>
          <c:yVal>
            <c:numRef>
              <c:f>GOH2!$E$16:$E$29</c:f>
              <c:numCache/>
            </c:numRef>
          </c:yVal>
          <c:smooth val="0"/>
        </c:ser>
        <c:ser>
          <c:idx val="4"/>
          <c:order val="4"/>
          <c:tx>
            <c:v>GOH2 I2C40 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GOH2!$O$30:$O$43</c:f>
              <c:numCache/>
            </c:numRef>
          </c:xVal>
          <c:yVal>
            <c:numRef>
              <c:f>GOH2!$D$30:$D$43</c:f>
              <c:numCache/>
            </c:numRef>
          </c:yVal>
          <c:smooth val="0"/>
        </c:ser>
        <c:ser>
          <c:idx val="5"/>
          <c:order val="5"/>
          <c:tx>
            <c:v>GOH2 I2C40 1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GOH2!$O$30:$O$43</c:f>
              <c:numCache/>
            </c:numRef>
          </c:xVal>
          <c:yVal>
            <c:numRef>
              <c:f>GOH2!$E$30:$E$43</c:f>
              <c:numCache/>
            </c:numRef>
          </c:yVal>
          <c:smooth val="0"/>
        </c:ser>
        <c:axId val="40643593"/>
        <c:axId val="30248018"/>
      </c:scatterChart>
      <c:valAx>
        <c:axId val="40643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Integrated dose (p/cm**2)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248018"/>
        <c:crosses val="autoZero"/>
        <c:crossBetween val="midCat"/>
        <c:dispUnits/>
      </c:valAx>
      <c:valAx>
        <c:axId val="30248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Optical power (uW)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6435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75"/>
          <c:y val="0.357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GOH3: Optical power vs. Integrated dose and Bias settings</a:t>
            </a:r>
          </a:p>
        </c:rich>
      </c:tx>
      <c:layout>
        <c:manualLayout>
          <c:xMode val="factor"/>
          <c:yMode val="factor"/>
          <c:x val="-0.056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6925"/>
          <c:w val="0.86225"/>
          <c:h val="0.8795"/>
        </c:manualLayout>
      </c:layout>
      <c:scatterChart>
        <c:scatterStyle val="lineMarker"/>
        <c:varyColors val="0"/>
        <c:ser>
          <c:idx val="0"/>
          <c:order val="0"/>
          <c:tx>
            <c:v>GOH3 I2C20 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GOH3!$O$2:$O$15</c:f>
              <c:numCache/>
            </c:numRef>
          </c:xVal>
          <c:yVal>
            <c:numRef>
              <c:f>GOH3!$D$2:$D$15</c:f>
              <c:numCache/>
            </c:numRef>
          </c:yVal>
          <c:smooth val="0"/>
        </c:ser>
        <c:ser>
          <c:idx val="1"/>
          <c:order val="1"/>
          <c:tx>
            <c:v>GOH3 I2C20 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GOH3!$O$2:$O$15</c:f>
              <c:numCache/>
            </c:numRef>
          </c:xVal>
          <c:yVal>
            <c:numRef>
              <c:f>GOH3!$E$2:$E$15</c:f>
              <c:numCache/>
            </c:numRef>
          </c:yVal>
          <c:smooth val="0"/>
        </c:ser>
        <c:ser>
          <c:idx val="2"/>
          <c:order val="2"/>
          <c:tx>
            <c:v>GOH3 I2C30 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GOH3!$O$16:$O$29</c:f>
              <c:numCache/>
            </c:numRef>
          </c:xVal>
          <c:yVal>
            <c:numRef>
              <c:f>GOH3!$D$16:$D$29</c:f>
              <c:numCache/>
            </c:numRef>
          </c:yVal>
          <c:smooth val="0"/>
        </c:ser>
        <c:ser>
          <c:idx val="3"/>
          <c:order val="3"/>
          <c:tx>
            <c:v>GOH3 I2C30 1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GOH3!$O$16:$O$29</c:f>
              <c:numCache/>
            </c:numRef>
          </c:xVal>
          <c:yVal>
            <c:numRef>
              <c:f>GOH3!$E$16:$E$29</c:f>
              <c:numCache/>
            </c:numRef>
          </c:yVal>
          <c:smooth val="0"/>
        </c:ser>
        <c:ser>
          <c:idx val="4"/>
          <c:order val="4"/>
          <c:tx>
            <c:v>GOH3 I2C40 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GOH3!$O$30:$O$43</c:f>
              <c:numCache/>
            </c:numRef>
          </c:xVal>
          <c:yVal>
            <c:numRef>
              <c:f>GOH3!$D$30:$D$43</c:f>
              <c:numCache/>
            </c:numRef>
          </c:yVal>
          <c:smooth val="0"/>
        </c:ser>
        <c:ser>
          <c:idx val="5"/>
          <c:order val="5"/>
          <c:tx>
            <c:v>GOH3 I2C40 1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GOH3!$O$30:$O$43</c:f>
              <c:numCache/>
            </c:numRef>
          </c:xVal>
          <c:yVal>
            <c:numRef>
              <c:f>GOH3!$E$30:$E$43</c:f>
              <c:numCache/>
            </c:numRef>
          </c:yVal>
          <c:smooth val="0"/>
        </c:ser>
        <c:axId val="3796707"/>
        <c:axId val="34170364"/>
      </c:scatterChart>
      <c:valAx>
        <c:axId val="3796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Integrated dose (p/cm**2)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170364"/>
        <c:crosses val="autoZero"/>
        <c:crossBetween val="midCat"/>
        <c:dispUnits/>
      </c:valAx>
      <c:valAx>
        <c:axId val="341703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Optical power (uW)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967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75"/>
          <c:y val="0.299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GOH4: Optical power vs. Integrated dose and Bias settings</a:t>
            </a:r>
          </a:p>
        </c:rich>
      </c:tx>
      <c:layout>
        <c:manualLayout>
          <c:xMode val="factor"/>
          <c:yMode val="factor"/>
          <c:x val="-0.056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6925"/>
          <c:w val="0.86225"/>
          <c:h val="0.87925"/>
        </c:manualLayout>
      </c:layout>
      <c:scatterChart>
        <c:scatterStyle val="lineMarker"/>
        <c:varyColors val="0"/>
        <c:ser>
          <c:idx val="0"/>
          <c:order val="0"/>
          <c:tx>
            <c:v>GOH4 I2C20 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GOH4!$O$2:$O$15</c:f>
              <c:numCache/>
            </c:numRef>
          </c:xVal>
          <c:yVal>
            <c:numRef>
              <c:f>GOH4!$D$2:$D$15</c:f>
              <c:numCache/>
            </c:numRef>
          </c:yVal>
          <c:smooth val="0"/>
        </c:ser>
        <c:ser>
          <c:idx val="1"/>
          <c:order val="1"/>
          <c:tx>
            <c:v>GOH4 I2C20 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GOH4!$O$2:$O$15</c:f>
              <c:numCache/>
            </c:numRef>
          </c:xVal>
          <c:yVal>
            <c:numRef>
              <c:f>GOH4!$E$2:$E$15</c:f>
              <c:numCache/>
            </c:numRef>
          </c:yVal>
          <c:smooth val="0"/>
        </c:ser>
        <c:ser>
          <c:idx val="2"/>
          <c:order val="2"/>
          <c:tx>
            <c:v>GOH4 I2C30 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GOH4!$O$16:$O$29</c:f>
              <c:numCache/>
            </c:numRef>
          </c:xVal>
          <c:yVal>
            <c:numRef>
              <c:f>GOH4!$D$16:$D$29</c:f>
              <c:numCache/>
            </c:numRef>
          </c:yVal>
          <c:smooth val="0"/>
        </c:ser>
        <c:ser>
          <c:idx val="3"/>
          <c:order val="3"/>
          <c:tx>
            <c:v>GOH4 I2C30 1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GOH4!$O$16:$O$29</c:f>
              <c:numCache/>
            </c:numRef>
          </c:xVal>
          <c:yVal>
            <c:numRef>
              <c:f>GOH4!$E$16:$E$29</c:f>
              <c:numCache/>
            </c:numRef>
          </c:yVal>
          <c:smooth val="0"/>
        </c:ser>
        <c:ser>
          <c:idx val="4"/>
          <c:order val="4"/>
          <c:tx>
            <c:v>GOH4 I2C40 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GOH4!$O$30:$O$43</c:f>
              <c:numCache/>
            </c:numRef>
          </c:xVal>
          <c:yVal>
            <c:numRef>
              <c:f>GOH4!$D$30:$D$43</c:f>
              <c:numCache/>
            </c:numRef>
          </c:yVal>
          <c:smooth val="0"/>
        </c:ser>
        <c:ser>
          <c:idx val="5"/>
          <c:order val="5"/>
          <c:tx>
            <c:v>GOH4 I2C40 1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GOH4!$O$30:$O$43</c:f>
              <c:numCache/>
            </c:numRef>
          </c:xVal>
          <c:yVal>
            <c:numRef>
              <c:f>GOH4!$E$30:$E$43</c:f>
              <c:numCache/>
            </c:numRef>
          </c:yVal>
          <c:smooth val="0"/>
        </c:ser>
        <c:axId val="39097821"/>
        <c:axId val="16336070"/>
      </c:scatterChart>
      <c:valAx>
        <c:axId val="39097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Integrated dose (p/cm**2)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336070"/>
        <c:crossesAt val="-50"/>
        <c:crossBetween val="midCat"/>
        <c:dispUnits/>
      </c:valAx>
      <c:valAx>
        <c:axId val="163360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Optical power (uW)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0978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75"/>
          <c:y val="0.299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GOH5: Optical power vs. Integrated dose and Bias settings</a:t>
            </a:r>
          </a:p>
        </c:rich>
      </c:tx>
      <c:layout>
        <c:manualLayout>
          <c:xMode val="factor"/>
          <c:yMode val="factor"/>
          <c:x val="-0.056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69"/>
          <c:w val="0.86225"/>
          <c:h val="0.88"/>
        </c:manualLayout>
      </c:layout>
      <c:scatterChart>
        <c:scatterStyle val="lineMarker"/>
        <c:varyColors val="0"/>
        <c:ser>
          <c:idx val="0"/>
          <c:order val="0"/>
          <c:tx>
            <c:v>GOH5 I2C20 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GOH5!$O$2:$O$15</c:f>
              <c:numCache/>
            </c:numRef>
          </c:xVal>
          <c:yVal>
            <c:numRef>
              <c:f>GOH5!$D$2:$D$15</c:f>
              <c:numCache/>
            </c:numRef>
          </c:yVal>
          <c:smooth val="0"/>
        </c:ser>
        <c:ser>
          <c:idx val="1"/>
          <c:order val="1"/>
          <c:tx>
            <c:v>GOH5 I2C20 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GOH5!$O$2:$O$15</c:f>
              <c:numCache/>
            </c:numRef>
          </c:xVal>
          <c:yVal>
            <c:numRef>
              <c:f>GOH5!$E$2:$E$15</c:f>
              <c:numCache/>
            </c:numRef>
          </c:yVal>
          <c:smooth val="0"/>
        </c:ser>
        <c:ser>
          <c:idx val="2"/>
          <c:order val="2"/>
          <c:tx>
            <c:v>GOH5 I2C30 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GOH5!$O$16:$O$29</c:f>
              <c:numCache/>
            </c:numRef>
          </c:xVal>
          <c:yVal>
            <c:numRef>
              <c:f>GOH5!$D$16:$D$29</c:f>
              <c:numCache/>
            </c:numRef>
          </c:yVal>
          <c:smooth val="0"/>
        </c:ser>
        <c:ser>
          <c:idx val="3"/>
          <c:order val="3"/>
          <c:tx>
            <c:v>GOH5 I2C30 1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GOH5!$O$16:$O$29</c:f>
              <c:numCache/>
            </c:numRef>
          </c:xVal>
          <c:yVal>
            <c:numRef>
              <c:f>GOH5!$E$16:$E$29</c:f>
              <c:numCache/>
            </c:numRef>
          </c:yVal>
          <c:smooth val="0"/>
        </c:ser>
        <c:ser>
          <c:idx val="4"/>
          <c:order val="4"/>
          <c:tx>
            <c:v>GOH5 I2C40 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GOH5!$O$30:$O$43</c:f>
              <c:numCache/>
            </c:numRef>
          </c:xVal>
          <c:yVal>
            <c:numRef>
              <c:f>GOH5!$D$30:$D$43</c:f>
              <c:numCache/>
            </c:numRef>
          </c:yVal>
          <c:smooth val="0"/>
        </c:ser>
        <c:ser>
          <c:idx val="5"/>
          <c:order val="5"/>
          <c:tx>
            <c:v>GOH5 I2C40 1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GOH5!$O$30:$O$43</c:f>
              <c:numCache/>
            </c:numRef>
          </c:xVal>
          <c:yVal>
            <c:numRef>
              <c:f>GOH5!$E$30:$E$43</c:f>
              <c:numCache/>
            </c:numRef>
          </c:yVal>
          <c:smooth val="0"/>
        </c:ser>
        <c:axId val="12806903"/>
        <c:axId val="48153264"/>
      </c:scatterChart>
      <c:valAx>
        <c:axId val="12806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Integrated dose (p/cm**2)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53264"/>
        <c:crosses val="autoZero"/>
        <c:crossBetween val="midCat"/>
        <c:dispUnits/>
      </c:valAx>
      <c:valAx>
        <c:axId val="48153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Optical power (uW)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069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349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GOH6: Optical power vs. Integrated dose and Bias settings</a:t>
            </a:r>
          </a:p>
        </c:rich>
      </c:tx>
      <c:layout>
        <c:manualLayout>
          <c:xMode val="factor"/>
          <c:yMode val="factor"/>
          <c:x val="-0.056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69"/>
          <c:w val="0.86225"/>
          <c:h val="0.88"/>
        </c:manualLayout>
      </c:layout>
      <c:scatterChart>
        <c:scatterStyle val="lineMarker"/>
        <c:varyColors val="0"/>
        <c:ser>
          <c:idx val="0"/>
          <c:order val="0"/>
          <c:tx>
            <c:v>GOH6 I2C20 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GOH6!$O$2:$O$15</c:f>
              <c:numCache/>
            </c:numRef>
          </c:xVal>
          <c:yVal>
            <c:numRef>
              <c:f>GOH6!$D$2:$D$15</c:f>
              <c:numCache/>
            </c:numRef>
          </c:yVal>
          <c:smooth val="0"/>
        </c:ser>
        <c:ser>
          <c:idx val="1"/>
          <c:order val="1"/>
          <c:tx>
            <c:v>GOH6 I2C20 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GOH6!$O$2:$O$15</c:f>
              <c:numCache/>
            </c:numRef>
          </c:xVal>
          <c:yVal>
            <c:numRef>
              <c:f>GOH6!$E$2:$E$15</c:f>
              <c:numCache/>
            </c:numRef>
          </c:yVal>
          <c:smooth val="0"/>
        </c:ser>
        <c:ser>
          <c:idx val="2"/>
          <c:order val="2"/>
          <c:tx>
            <c:v>GOH6 I2C30 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GOH6!$O$16:$O$29</c:f>
              <c:numCache/>
            </c:numRef>
          </c:xVal>
          <c:yVal>
            <c:numRef>
              <c:f>GOH6!$D$16:$D$29</c:f>
              <c:numCache/>
            </c:numRef>
          </c:yVal>
          <c:smooth val="0"/>
        </c:ser>
        <c:ser>
          <c:idx val="3"/>
          <c:order val="3"/>
          <c:tx>
            <c:v>GOH6 I2C30 1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GOH6!$O$16:$O$29</c:f>
              <c:numCache/>
            </c:numRef>
          </c:xVal>
          <c:yVal>
            <c:numRef>
              <c:f>GOH6!$E$16:$E$29</c:f>
              <c:numCache/>
            </c:numRef>
          </c:yVal>
          <c:smooth val="0"/>
        </c:ser>
        <c:ser>
          <c:idx val="4"/>
          <c:order val="4"/>
          <c:tx>
            <c:v>GOH6 I2C40 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GOH6!$O$30:$O$43</c:f>
              <c:numCache/>
            </c:numRef>
          </c:xVal>
          <c:yVal>
            <c:numRef>
              <c:f>GOH6!$D$30:$D$43</c:f>
              <c:numCache/>
            </c:numRef>
          </c:yVal>
          <c:smooth val="0"/>
        </c:ser>
        <c:ser>
          <c:idx val="5"/>
          <c:order val="5"/>
          <c:tx>
            <c:v>GOH6 I2C40 1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GOH6!$O$30:$O$43</c:f>
              <c:numCache/>
            </c:numRef>
          </c:xVal>
          <c:yVal>
            <c:numRef>
              <c:f>GOH6!$E$30:$E$43</c:f>
              <c:numCache/>
            </c:numRef>
          </c:yVal>
          <c:smooth val="0"/>
        </c:ser>
        <c:axId val="30726193"/>
        <c:axId val="8100282"/>
      </c:scatterChart>
      <c:valAx>
        <c:axId val="30726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Integrated dose (p/cm**2)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100282"/>
        <c:crosses val="autoZero"/>
        <c:crossBetween val="midCat"/>
        <c:dispUnits/>
      </c:valAx>
      <c:valAx>
        <c:axId val="8100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Optical power (uW)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7261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301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GOH7: Optical power vs. Integrated dose and Bias settings</a:t>
            </a:r>
          </a:p>
        </c:rich>
      </c:tx>
      <c:layout>
        <c:manualLayout>
          <c:xMode val="factor"/>
          <c:yMode val="factor"/>
          <c:x val="-0.056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69"/>
          <c:w val="0.86225"/>
          <c:h val="0.88"/>
        </c:manualLayout>
      </c:layout>
      <c:scatterChart>
        <c:scatterStyle val="lineMarker"/>
        <c:varyColors val="0"/>
        <c:ser>
          <c:idx val="0"/>
          <c:order val="0"/>
          <c:tx>
            <c:v>GOH7 I2C20 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GOH7!$O$2:$O$15</c:f>
              <c:numCache/>
            </c:numRef>
          </c:xVal>
          <c:yVal>
            <c:numRef>
              <c:f>GOH7!$D$2:$D$15</c:f>
              <c:numCache/>
            </c:numRef>
          </c:yVal>
          <c:smooth val="0"/>
        </c:ser>
        <c:ser>
          <c:idx val="1"/>
          <c:order val="1"/>
          <c:tx>
            <c:v>GOH7 I2C20 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GOH7!$O$2:$O$15</c:f>
              <c:numCache/>
            </c:numRef>
          </c:xVal>
          <c:yVal>
            <c:numRef>
              <c:f>GOH7!$E$2:$E$15</c:f>
              <c:numCache/>
            </c:numRef>
          </c:yVal>
          <c:smooth val="0"/>
        </c:ser>
        <c:ser>
          <c:idx val="2"/>
          <c:order val="2"/>
          <c:tx>
            <c:v>GOH7 I2C30 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GOH7!$O$16:$O$29</c:f>
              <c:numCache/>
            </c:numRef>
          </c:xVal>
          <c:yVal>
            <c:numRef>
              <c:f>GOH7!$D$16:$D$29</c:f>
              <c:numCache/>
            </c:numRef>
          </c:yVal>
          <c:smooth val="0"/>
        </c:ser>
        <c:ser>
          <c:idx val="3"/>
          <c:order val="3"/>
          <c:tx>
            <c:v>GOH7 I2C30 1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GOH7!$O$16:$O$29</c:f>
              <c:numCache/>
            </c:numRef>
          </c:xVal>
          <c:yVal>
            <c:numRef>
              <c:f>GOH7!$E$16:$E$29</c:f>
              <c:numCache/>
            </c:numRef>
          </c:yVal>
          <c:smooth val="0"/>
        </c:ser>
        <c:ser>
          <c:idx val="4"/>
          <c:order val="4"/>
          <c:tx>
            <c:v>GOH7 I2C40 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GOH7!$O$30:$O$43</c:f>
              <c:numCache/>
            </c:numRef>
          </c:xVal>
          <c:yVal>
            <c:numRef>
              <c:f>GOH7!$D$30:$D$43</c:f>
              <c:numCache/>
            </c:numRef>
          </c:yVal>
          <c:smooth val="0"/>
        </c:ser>
        <c:ser>
          <c:idx val="5"/>
          <c:order val="5"/>
          <c:tx>
            <c:v>GOH7 I2C40 1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GOH7!$O$30:$O$43</c:f>
              <c:numCache/>
            </c:numRef>
          </c:xVal>
          <c:yVal>
            <c:numRef>
              <c:f>GOH7!$E$30:$E$43</c:f>
              <c:numCache/>
            </c:numRef>
          </c:yVal>
          <c:smooth val="0"/>
        </c:ser>
        <c:axId val="5793675"/>
        <c:axId val="52143076"/>
      </c:scatterChart>
      <c:valAx>
        <c:axId val="5793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Integrated dose (p/cm**2)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143076"/>
        <c:crosses val="autoZero"/>
        <c:crossBetween val="midCat"/>
        <c:dispUnits/>
      </c:valAx>
      <c:valAx>
        <c:axId val="52143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Optical power (uW)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936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301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GOH8: Optical power vs. Integrated dose and Bias settings</a:t>
            </a:r>
          </a:p>
        </c:rich>
      </c:tx>
      <c:layout>
        <c:manualLayout>
          <c:xMode val="factor"/>
          <c:yMode val="factor"/>
          <c:x val="-0.056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69"/>
          <c:w val="0.86225"/>
          <c:h val="0.88"/>
        </c:manualLayout>
      </c:layout>
      <c:scatterChart>
        <c:scatterStyle val="lineMarker"/>
        <c:varyColors val="0"/>
        <c:ser>
          <c:idx val="0"/>
          <c:order val="0"/>
          <c:tx>
            <c:v>GOH8 I2C20 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GOH8!$O$2:$O$15</c:f>
              <c:numCache/>
            </c:numRef>
          </c:xVal>
          <c:yVal>
            <c:numRef>
              <c:f>GOH8!$D$2:$D$15</c:f>
              <c:numCache/>
            </c:numRef>
          </c:yVal>
          <c:smooth val="0"/>
        </c:ser>
        <c:ser>
          <c:idx val="1"/>
          <c:order val="1"/>
          <c:tx>
            <c:v>GOH8 I2C20 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GOH8!$O$2:$O$15</c:f>
              <c:numCache/>
            </c:numRef>
          </c:xVal>
          <c:yVal>
            <c:numRef>
              <c:f>GOH8!$E$2:$E$15</c:f>
              <c:numCache/>
            </c:numRef>
          </c:yVal>
          <c:smooth val="0"/>
        </c:ser>
        <c:ser>
          <c:idx val="2"/>
          <c:order val="2"/>
          <c:tx>
            <c:v>GOH8 I2C30 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GOH8!$O$16:$O$29</c:f>
              <c:numCache/>
            </c:numRef>
          </c:xVal>
          <c:yVal>
            <c:numRef>
              <c:f>GOH8!$D$16:$D$29</c:f>
              <c:numCache/>
            </c:numRef>
          </c:yVal>
          <c:smooth val="0"/>
        </c:ser>
        <c:ser>
          <c:idx val="3"/>
          <c:order val="3"/>
          <c:tx>
            <c:v>GOH8 I2C30 1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GOH8!$O$16:$O$29</c:f>
              <c:numCache/>
            </c:numRef>
          </c:xVal>
          <c:yVal>
            <c:numRef>
              <c:f>GOH8!$E$16:$E$29</c:f>
              <c:numCache/>
            </c:numRef>
          </c:yVal>
          <c:smooth val="0"/>
        </c:ser>
        <c:ser>
          <c:idx val="4"/>
          <c:order val="4"/>
          <c:tx>
            <c:v>GOH8 I2C40 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GOH8!$O$30:$O$43</c:f>
              <c:numCache/>
            </c:numRef>
          </c:xVal>
          <c:yVal>
            <c:numRef>
              <c:f>GOH8!$D$30:$D$43</c:f>
              <c:numCache/>
            </c:numRef>
          </c:yVal>
          <c:smooth val="0"/>
        </c:ser>
        <c:ser>
          <c:idx val="5"/>
          <c:order val="5"/>
          <c:tx>
            <c:v>GOH8 I2C40 1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GOH8!$O$30:$O$43</c:f>
              <c:numCache/>
            </c:numRef>
          </c:xVal>
          <c:yVal>
            <c:numRef>
              <c:f>GOH8!$E$30:$E$43</c:f>
              <c:numCache/>
            </c:numRef>
          </c:yVal>
          <c:smooth val="0"/>
        </c:ser>
        <c:axId val="66634501"/>
        <c:axId val="62839598"/>
      </c:scatterChart>
      <c:valAx>
        <c:axId val="66634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Integrated dose (p/cm**2)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839598"/>
        <c:crosses val="autoZero"/>
        <c:crossBetween val="midCat"/>
        <c:dispUnits/>
      </c:valAx>
      <c:valAx>
        <c:axId val="62839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Optical power (uW)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345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301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GOH9: Optical power vs. Integrated dose and Bias settings</a:t>
            </a:r>
          </a:p>
        </c:rich>
      </c:tx>
      <c:layout>
        <c:manualLayout>
          <c:xMode val="factor"/>
          <c:yMode val="factor"/>
          <c:x val="-0.056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5825"/>
          <c:w val="0.862"/>
          <c:h val="0.88"/>
        </c:manualLayout>
      </c:layout>
      <c:scatterChart>
        <c:scatterStyle val="lineMarker"/>
        <c:varyColors val="0"/>
        <c:ser>
          <c:idx val="0"/>
          <c:order val="0"/>
          <c:tx>
            <c:v>GOH9 I2C20 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GOH9!$O$2:$O$15</c:f>
              <c:numCache/>
            </c:numRef>
          </c:xVal>
          <c:yVal>
            <c:numRef>
              <c:f>GOH9!$D$2:$D$15</c:f>
              <c:numCache/>
            </c:numRef>
          </c:yVal>
          <c:smooth val="0"/>
        </c:ser>
        <c:ser>
          <c:idx val="1"/>
          <c:order val="1"/>
          <c:tx>
            <c:v>GOH9 I2C20 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GOH9!$O$2:$O$15</c:f>
              <c:numCache/>
            </c:numRef>
          </c:xVal>
          <c:yVal>
            <c:numRef>
              <c:f>GOH9!$E$2:$E$15</c:f>
              <c:numCache/>
            </c:numRef>
          </c:yVal>
          <c:smooth val="0"/>
        </c:ser>
        <c:ser>
          <c:idx val="2"/>
          <c:order val="2"/>
          <c:tx>
            <c:v>GOH9 I2C30 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GOH9!$O$16:$O$29</c:f>
              <c:numCache/>
            </c:numRef>
          </c:xVal>
          <c:yVal>
            <c:numRef>
              <c:f>GOH9!$D$16:$D$29</c:f>
              <c:numCache/>
            </c:numRef>
          </c:yVal>
          <c:smooth val="0"/>
        </c:ser>
        <c:ser>
          <c:idx val="3"/>
          <c:order val="3"/>
          <c:tx>
            <c:v>GOH9 I2C30 1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GOH9!$O$16:$O$29</c:f>
              <c:numCache/>
            </c:numRef>
          </c:xVal>
          <c:yVal>
            <c:numRef>
              <c:f>GOH9!$E$16:$E$29</c:f>
              <c:numCache/>
            </c:numRef>
          </c:yVal>
          <c:smooth val="0"/>
        </c:ser>
        <c:ser>
          <c:idx val="4"/>
          <c:order val="4"/>
          <c:tx>
            <c:v>GOH9 I2C40 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GOH9!$O$30:$O$43</c:f>
              <c:numCache/>
            </c:numRef>
          </c:xVal>
          <c:yVal>
            <c:numRef>
              <c:f>GOH9!$D$30:$D$43</c:f>
              <c:numCache/>
            </c:numRef>
          </c:yVal>
          <c:smooth val="0"/>
        </c:ser>
        <c:ser>
          <c:idx val="5"/>
          <c:order val="5"/>
          <c:tx>
            <c:v>GOH9 I2C40 1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GOH9!$O$30:$O$43</c:f>
              <c:numCache/>
            </c:numRef>
          </c:xVal>
          <c:yVal>
            <c:numRef>
              <c:f>GOH9!$E$30:$E$43</c:f>
              <c:numCache/>
            </c:numRef>
          </c:yVal>
          <c:smooth val="0"/>
        </c:ser>
        <c:axId val="28685471"/>
        <c:axId val="56842648"/>
      </c:scatterChart>
      <c:valAx>
        <c:axId val="28685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Integrated dose (p/cm**2)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42648"/>
        <c:crosses val="autoZero"/>
        <c:crossBetween val="midCat"/>
        <c:dispUnits/>
      </c:valAx>
      <c:valAx>
        <c:axId val="56842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Optical power (uW)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854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301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106"/>
          <c:w val="0.861"/>
          <c:h val="0.84375"/>
        </c:manualLayout>
      </c:layout>
      <c:scatterChart>
        <c:scatterStyle val="lineMarker"/>
        <c:varyColors val="0"/>
        <c:ser>
          <c:idx val="0"/>
          <c:order val="0"/>
          <c:tx>
            <c:v>GOH1 I2C30 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'GOH irrad at PSI 040227 v20'!$P$10:$P$13</c:f>
              <c:numCache/>
            </c:numRef>
          </c:xVal>
          <c:yVal>
            <c:numRef>
              <c:f>'GOH irrad at PSI 040227 v20'!$E$10:$E$13</c:f>
              <c:numCache/>
            </c:numRef>
          </c:yVal>
          <c:smooth val="0"/>
        </c:ser>
        <c:ser>
          <c:idx val="1"/>
          <c:order val="1"/>
          <c:tx>
            <c:v>GOH1 I2C30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'GOH irrad at PSI 040227 v20'!$P$10:$P$13</c:f>
              <c:numCache/>
            </c:numRef>
          </c:xVal>
          <c:yVal>
            <c:numRef>
              <c:f>'GOH irrad at PSI 040227 v20'!$F$10:$F$13</c:f>
              <c:numCache/>
            </c:numRef>
          </c:yVal>
          <c:smooth val="0"/>
        </c:ser>
        <c:axId val="35830201"/>
        <c:axId val="54036354"/>
      </c:scatterChart>
      <c:valAx>
        <c:axId val="35830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Int. Dose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036354"/>
        <c:crosses val="autoZero"/>
        <c:crossBetween val="midCat"/>
        <c:dispUnits/>
      </c:valAx>
      <c:valAx>
        <c:axId val="54036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Optical power (uW)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8302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5"/>
          <c:y val="0.422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106"/>
          <c:w val="0.86125"/>
          <c:h val="0.84425"/>
        </c:manualLayout>
      </c:layout>
      <c:scatterChart>
        <c:scatterStyle val="lineMarker"/>
        <c:varyColors val="0"/>
        <c:ser>
          <c:idx val="0"/>
          <c:order val="0"/>
          <c:tx>
            <c:v>GOH1 I2C40 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'GOH irrad at PSI 040227 v20'!$P$14:$P$17</c:f>
              <c:numCache/>
            </c:numRef>
          </c:xVal>
          <c:yVal>
            <c:numRef>
              <c:f>'GOH irrad at PSI 040227 v20'!$E$14:$E$17</c:f>
              <c:numCache/>
            </c:numRef>
          </c:yVal>
          <c:smooth val="0"/>
        </c:ser>
        <c:ser>
          <c:idx val="1"/>
          <c:order val="1"/>
          <c:tx>
            <c:v>GOH1 I2C40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'GOH irrad at PSI 040227 v20'!$P$14:$P$17</c:f>
              <c:numCache/>
            </c:numRef>
          </c:xVal>
          <c:yVal>
            <c:numRef>
              <c:f>'GOH irrad at PSI 040227 v20'!$F$14:$F$17</c:f>
              <c:numCache/>
            </c:numRef>
          </c:yVal>
          <c:smooth val="0"/>
        </c:ser>
        <c:axId val="16565139"/>
        <c:axId val="14868524"/>
      </c:scatterChart>
      <c:valAx>
        <c:axId val="16565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Int. Dose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68524"/>
        <c:crosses val="autoZero"/>
        <c:crossBetween val="midCat"/>
        <c:dispUnits/>
      </c:valAx>
      <c:valAx>
        <c:axId val="14868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Optical power (uW)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651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75"/>
          <c:y val="0.423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106"/>
          <c:w val="0.861"/>
          <c:h val="0.84375"/>
        </c:manualLayout>
      </c:layout>
      <c:scatterChart>
        <c:scatterStyle val="lineMarker"/>
        <c:varyColors val="0"/>
        <c:ser>
          <c:idx val="0"/>
          <c:order val="0"/>
          <c:tx>
            <c:v>GOH2 I2C20 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'GOH irrad at PSI 040227 v20'!$P$18:$P$21</c:f>
              <c:numCache/>
            </c:numRef>
          </c:xVal>
          <c:yVal>
            <c:numRef>
              <c:f>'GOH irrad at PSI 040227 v20'!$E$18:$E$21</c:f>
              <c:numCache/>
            </c:numRef>
          </c:yVal>
          <c:smooth val="0"/>
        </c:ser>
        <c:ser>
          <c:idx val="1"/>
          <c:order val="1"/>
          <c:tx>
            <c:v>GOH2 I2C20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'GOH irrad at PSI 040227 v20'!$P$18:$P$21</c:f>
              <c:numCache/>
            </c:numRef>
          </c:xVal>
          <c:yVal>
            <c:numRef>
              <c:f>'GOH irrad at PSI 040227 v20'!$F$18:$F$21</c:f>
              <c:numCache/>
            </c:numRef>
          </c:yVal>
          <c:smooth val="0"/>
        </c:ser>
        <c:axId val="66707853"/>
        <c:axId val="63499766"/>
      </c:scatterChart>
      <c:valAx>
        <c:axId val="66707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Int. Dose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99766"/>
        <c:crosses val="autoZero"/>
        <c:crossBetween val="midCat"/>
        <c:dispUnits/>
      </c:valAx>
      <c:valAx>
        <c:axId val="63499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Optical power (uW)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078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5"/>
          <c:y val="0.422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106"/>
          <c:w val="0.86125"/>
          <c:h val="0.844"/>
        </c:manualLayout>
      </c:layout>
      <c:scatterChart>
        <c:scatterStyle val="lineMarker"/>
        <c:varyColors val="0"/>
        <c:ser>
          <c:idx val="0"/>
          <c:order val="0"/>
          <c:tx>
            <c:v>GOH2 I2C30 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'GOH irrad at PSI 040227 v20'!$P$22:$P$25</c:f>
              <c:numCache/>
            </c:numRef>
          </c:xVal>
          <c:yVal>
            <c:numRef>
              <c:f>'GOH irrad at PSI 040227 v20'!$E$22:$E$25</c:f>
              <c:numCache/>
            </c:numRef>
          </c:yVal>
          <c:smooth val="0"/>
        </c:ser>
        <c:ser>
          <c:idx val="1"/>
          <c:order val="1"/>
          <c:tx>
            <c:v>GOH2 I2C30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'GOH irrad at PSI 040227 v20'!$P$22:$P$25</c:f>
              <c:numCache/>
            </c:numRef>
          </c:xVal>
          <c:yVal>
            <c:numRef>
              <c:f>'GOH irrad at PSI 040227 v20'!$F$22:$F$25</c:f>
              <c:numCache/>
            </c:numRef>
          </c:yVal>
          <c:smooth val="0"/>
        </c:ser>
        <c:axId val="34626983"/>
        <c:axId val="43207392"/>
      </c:scatterChart>
      <c:valAx>
        <c:axId val="34626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Int. Dose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07392"/>
        <c:crosses val="autoZero"/>
        <c:crossBetween val="midCat"/>
        <c:dispUnits/>
      </c:valAx>
      <c:valAx>
        <c:axId val="43207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Optical power (uW)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269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75"/>
          <c:y val="0.421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106"/>
          <c:w val="0.8615"/>
          <c:h val="0.84425"/>
        </c:manualLayout>
      </c:layout>
      <c:scatterChart>
        <c:scatterStyle val="lineMarker"/>
        <c:varyColors val="0"/>
        <c:ser>
          <c:idx val="0"/>
          <c:order val="0"/>
          <c:tx>
            <c:v>GOH2 I2C40 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'GOH irrad at PSI 040227 v20'!$P$26:$P$29</c:f>
              <c:numCache/>
            </c:numRef>
          </c:xVal>
          <c:yVal>
            <c:numRef>
              <c:f>'GOH irrad at PSI 040227 v20'!$E$26:$E$29</c:f>
              <c:numCache/>
            </c:numRef>
          </c:yVal>
          <c:smooth val="0"/>
        </c:ser>
        <c:ser>
          <c:idx val="1"/>
          <c:order val="1"/>
          <c:tx>
            <c:v>GOH2 I2C40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'GOH irrad at PSI 040227 v20'!$P$26:$P$29</c:f>
              <c:numCache/>
            </c:numRef>
          </c:xVal>
          <c:yVal>
            <c:numRef>
              <c:f>'GOH irrad at PSI 040227 v20'!$F$26:$F$29</c:f>
              <c:numCache/>
            </c:numRef>
          </c:yVal>
          <c:smooth val="0"/>
        </c:ser>
        <c:axId val="53322209"/>
        <c:axId val="10137834"/>
      </c:scatterChart>
      <c:valAx>
        <c:axId val="53322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Int. Dose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137834"/>
        <c:crosses val="autoZero"/>
        <c:crossBetween val="midCat"/>
        <c:dispUnits/>
      </c:valAx>
      <c:valAx>
        <c:axId val="10137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Optical power (uW)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222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"/>
          <c:y val="0.423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106"/>
          <c:w val="0.86125"/>
          <c:h val="0.844"/>
        </c:manualLayout>
      </c:layout>
      <c:scatterChart>
        <c:scatterStyle val="lineMarker"/>
        <c:varyColors val="0"/>
        <c:ser>
          <c:idx val="0"/>
          <c:order val="0"/>
          <c:tx>
            <c:v>GOH2 I2C20 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'GOH irrad at PSI 040227 v20'!$P$18:$P$21</c:f>
              <c:numCache/>
            </c:numRef>
          </c:xVal>
          <c:yVal>
            <c:numRef>
              <c:f>'GOH irrad at PSI 040227 v20'!$E$18:$E$21</c:f>
              <c:numCache/>
            </c:numRef>
          </c:yVal>
          <c:smooth val="0"/>
        </c:ser>
        <c:ser>
          <c:idx val="1"/>
          <c:order val="1"/>
          <c:tx>
            <c:v>GOH2 I2C20 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'GOH irrad at PSI 040227 v20'!$P$18:$P$21</c:f>
              <c:numCache/>
            </c:numRef>
          </c:xVal>
          <c:yVal>
            <c:numRef>
              <c:f>'GOH irrad at PSI 040227 v20'!$F$18:$F$21</c:f>
              <c:numCache/>
            </c:numRef>
          </c:yVal>
          <c:smooth val="0"/>
        </c:ser>
        <c:ser>
          <c:idx val="2"/>
          <c:order val="2"/>
          <c:tx>
            <c:v>GOH2 I2C30 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'GOH irrad at PSI 040227 v20'!$P$22:$P$25</c:f>
              <c:numCache/>
            </c:numRef>
          </c:xVal>
          <c:yVal>
            <c:numRef>
              <c:f>'GOH irrad at PSI 040227 v20'!$E$22:$E$25</c:f>
              <c:numCache/>
            </c:numRef>
          </c:yVal>
          <c:smooth val="0"/>
        </c:ser>
        <c:ser>
          <c:idx val="3"/>
          <c:order val="3"/>
          <c:tx>
            <c:v>GOH2 I2C30 1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'GOH irrad at PSI 040227 v20'!$P$22:$P$25</c:f>
              <c:numCache/>
            </c:numRef>
          </c:xVal>
          <c:yVal>
            <c:numRef>
              <c:f>'GOH irrad at PSI 040227 v20'!$F$22:$F$25</c:f>
              <c:numCache/>
            </c:numRef>
          </c:yVal>
          <c:smooth val="0"/>
        </c:ser>
        <c:ser>
          <c:idx val="4"/>
          <c:order val="4"/>
          <c:tx>
            <c:v>GOH2 I2C40 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'GOH irrad at PSI 040227 v20'!$P$26:$P$29</c:f>
              <c:numCache/>
            </c:numRef>
          </c:xVal>
          <c:yVal>
            <c:numRef>
              <c:f>'GOH irrad at PSI 040227 v20'!$E$26:$E$29</c:f>
              <c:numCache/>
            </c:numRef>
          </c:yVal>
          <c:smooth val="0"/>
        </c:ser>
        <c:ser>
          <c:idx val="5"/>
          <c:order val="5"/>
          <c:tx>
            <c:v>GOH2 I2C40 1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'GOH irrad at PSI 040227 v20'!$P$26:$P$29</c:f>
              <c:numCache/>
            </c:numRef>
          </c:xVal>
          <c:yVal>
            <c:numRef>
              <c:f>'GOH irrad at PSI 040227 v20'!$F$26:$F$29</c:f>
              <c:numCache/>
            </c:numRef>
          </c:yVal>
          <c:smooth val="0"/>
        </c:ser>
        <c:axId val="24131643"/>
        <c:axId val="15858196"/>
      </c:scatterChart>
      <c:valAx>
        <c:axId val="24131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Int. Dose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858196"/>
        <c:crosses val="autoZero"/>
        <c:crossBetween val="midCat"/>
        <c:dispUnits/>
      </c:valAx>
      <c:valAx>
        <c:axId val="15858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Optical power (uW)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1316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326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Integrated dose vs. time</a:t>
            </a:r>
          </a:p>
        </c:rich>
      </c:tx>
      <c:layout>
        <c:manualLayout>
          <c:xMode val="factor"/>
          <c:yMode val="factor"/>
          <c:x val="0.01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9125"/>
          <c:w val="0.9455"/>
          <c:h val="0.81625"/>
        </c:manualLayout>
      </c:layout>
      <c:scatterChart>
        <c:scatterStyle val="lineMarker"/>
        <c:varyColors val="0"/>
        <c:ser>
          <c:idx val="0"/>
          <c:order val="0"/>
          <c:tx>
            <c:v>Dose vs. time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'Dose vs. time'!$E$5:$E$66</c:f>
              <c:numCache/>
            </c:numRef>
          </c:xVal>
          <c:yVal>
            <c:numRef>
              <c:f>'Dose vs. time'!$I$5:$I$66</c:f>
              <c:numCache/>
            </c:numRef>
          </c:yVal>
          <c:smooth val="0"/>
        </c:ser>
        <c:ser>
          <c:idx val="1"/>
          <c:order val="1"/>
          <c:tx>
            <c:v>Interpolation line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'Dose vs. time'!$M$18:$M$19</c:f>
              <c:numCache/>
            </c:numRef>
          </c:xVal>
          <c:yVal>
            <c:numRef>
              <c:f>'Dose vs. time'!$N$18:$N$19</c:f>
              <c:numCache/>
            </c:numRef>
          </c:yVal>
          <c:smooth val="0"/>
        </c:ser>
        <c:axId val="8506037"/>
        <c:axId val="9445470"/>
      </c:scatterChart>
      <c:valAx>
        <c:axId val="8506037"/>
        <c:scaling>
          <c:orientation val="minMax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since midnight 2/27/2004 
(min)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445470"/>
        <c:crosses val="autoZero"/>
        <c:crossBetween val="midCat"/>
        <c:dispUnits/>
      </c:valAx>
      <c:valAx>
        <c:axId val="9445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Integrated dose (p/cm**2)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060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1225"/>
          <c:y val="0.00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GOH1: Optical power vs. Integrated dose and Bias settings</a:t>
            </a:r>
          </a:p>
        </c:rich>
      </c:tx>
      <c:layout>
        <c:manualLayout>
          <c:xMode val="factor"/>
          <c:yMode val="factor"/>
          <c:x val="-0.065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815"/>
          <c:w val="0.842"/>
          <c:h val="0.869"/>
        </c:manualLayout>
      </c:layout>
      <c:scatterChart>
        <c:scatterStyle val="lineMarker"/>
        <c:varyColors val="0"/>
        <c:ser>
          <c:idx val="0"/>
          <c:order val="0"/>
          <c:tx>
            <c:v>GOH1 I2C20 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GOH1!$O$2:$O$15</c:f>
              <c:numCache/>
            </c:numRef>
          </c:xVal>
          <c:yVal>
            <c:numRef>
              <c:f>GOH1!$D$2:$D$15</c:f>
              <c:numCache/>
            </c:numRef>
          </c:yVal>
          <c:smooth val="0"/>
        </c:ser>
        <c:ser>
          <c:idx val="1"/>
          <c:order val="1"/>
          <c:tx>
            <c:v>GOH1 I2C20 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GOH1!$O$2:$O$15</c:f>
              <c:numCache/>
            </c:numRef>
          </c:xVal>
          <c:yVal>
            <c:numRef>
              <c:f>GOH1!$E$2:$E$15</c:f>
              <c:numCache/>
            </c:numRef>
          </c:yVal>
          <c:smooth val="0"/>
        </c:ser>
        <c:ser>
          <c:idx val="2"/>
          <c:order val="2"/>
          <c:tx>
            <c:v>GOH1 I2C30 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GOH1!$O$16:$O$29</c:f>
              <c:numCache/>
            </c:numRef>
          </c:xVal>
          <c:yVal>
            <c:numRef>
              <c:f>GOH1!$D$16:$D$29</c:f>
              <c:numCache/>
            </c:numRef>
          </c:yVal>
          <c:smooth val="0"/>
        </c:ser>
        <c:ser>
          <c:idx val="3"/>
          <c:order val="3"/>
          <c:tx>
            <c:v>GOH1 I2C30 1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GOH1!$O$16:$O$29</c:f>
              <c:numCache/>
            </c:numRef>
          </c:xVal>
          <c:yVal>
            <c:numRef>
              <c:f>GOH1!$E$16:$E$29</c:f>
              <c:numCache/>
            </c:numRef>
          </c:yVal>
          <c:smooth val="0"/>
        </c:ser>
        <c:ser>
          <c:idx val="4"/>
          <c:order val="4"/>
          <c:tx>
            <c:v>GOH1 I2C40 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GOH1!$O$30:$O$43</c:f>
              <c:numCache/>
            </c:numRef>
          </c:xVal>
          <c:yVal>
            <c:numRef>
              <c:f>GOH1!$D$30:$D$43</c:f>
              <c:numCache/>
            </c:numRef>
          </c:yVal>
          <c:smooth val="0"/>
        </c:ser>
        <c:ser>
          <c:idx val="5"/>
          <c:order val="5"/>
          <c:tx>
            <c:v>GOH1 I2C40 1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GOH1!$O$30:$O$43</c:f>
              <c:numCache/>
            </c:numRef>
          </c:xVal>
          <c:yVal>
            <c:numRef>
              <c:f>GOH1!$E$30:$E$43</c:f>
              <c:numCache/>
            </c:numRef>
          </c:yVal>
          <c:smooth val="0"/>
        </c:ser>
        <c:axId val="17900367"/>
        <c:axId val="26885576"/>
      </c:scatterChart>
      <c:valAx>
        <c:axId val="17900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Integrated dose (p/cm**2)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85576"/>
        <c:crosses val="autoZero"/>
        <c:crossBetween val="midCat"/>
        <c:dispUnits/>
      </c:valAx>
      <c:valAx>
        <c:axId val="268855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Optical power (uW)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9003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75"/>
          <c:y val="0.308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1</xdr:row>
      <xdr:rowOff>38100</xdr:rowOff>
    </xdr:from>
    <xdr:to>
      <xdr:col>24</xdr:col>
      <xdr:colOff>409575</xdr:colOff>
      <xdr:row>22</xdr:row>
      <xdr:rowOff>142875</xdr:rowOff>
    </xdr:to>
    <xdr:graphicFrame>
      <xdr:nvGraphicFramePr>
        <xdr:cNvPr id="1" name="Chart 2"/>
        <xdr:cNvGraphicFramePr/>
      </xdr:nvGraphicFramePr>
      <xdr:xfrm>
        <a:off x="8534400" y="752475"/>
        <a:ext cx="51625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228600</xdr:colOff>
      <xdr:row>24</xdr:row>
      <xdr:rowOff>47625</xdr:rowOff>
    </xdr:from>
    <xdr:to>
      <xdr:col>24</xdr:col>
      <xdr:colOff>495300</xdr:colOff>
      <xdr:row>43</xdr:row>
      <xdr:rowOff>9525</xdr:rowOff>
    </xdr:to>
    <xdr:graphicFrame>
      <xdr:nvGraphicFramePr>
        <xdr:cNvPr id="2" name="Chart 5"/>
        <xdr:cNvGraphicFramePr/>
      </xdr:nvGraphicFramePr>
      <xdr:xfrm>
        <a:off x="8610600" y="4048125"/>
        <a:ext cx="51720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219075</xdr:colOff>
      <xdr:row>43</xdr:row>
      <xdr:rowOff>142875</xdr:rowOff>
    </xdr:from>
    <xdr:to>
      <xdr:col>24</xdr:col>
      <xdr:colOff>495300</xdr:colOff>
      <xdr:row>62</xdr:row>
      <xdr:rowOff>123825</xdr:rowOff>
    </xdr:to>
    <xdr:graphicFrame>
      <xdr:nvGraphicFramePr>
        <xdr:cNvPr id="3" name="Chart 6"/>
        <xdr:cNvGraphicFramePr/>
      </xdr:nvGraphicFramePr>
      <xdr:xfrm>
        <a:off x="8601075" y="6858000"/>
        <a:ext cx="51816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190500</xdr:colOff>
      <xdr:row>63</xdr:row>
      <xdr:rowOff>57150</xdr:rowOff>
    </xdr:from>
    <xdr:to>
      <xdr:col>24</xdr:col>
      <xdr:colOff>457200</xdr:colOff>
      <xdr:row>82</xdr:row>
      <xdr:rowOff>19050</xdr:rowOff>
    </xdr:to>
    <xdr:graphicFrame>
      <xdr:nvGraphicFramePr>
        <xdr:cNvPr id="4" name="Chart 7"/>
        <xdr:cNvGraphicFramePr/>
      </xdr:nvGraphicFramePr>
      <xdr:xfrm>
        <a:off x="8572500" y="9629775"/>
        <a:ext cx="517207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228600</xdr:colOff>
      <xdr:row>83</xdr:row>
      <xdr:rowOff>28575</xdr:rowOff>
    </xdr:from>
    <xdr:to>
      <xdr:col>24</xdr:col>
      <xdr:colOff>504825</xdr:colOff>
      <xdr:row>102</xdr:row>
      <xdr:rowOff>0</xdr:rowOff>
    </xdr:to>
    <xdr:graphicFrame>
      <xdr:nvGraphicFramePr>
        <xdr:cNvPr id="5" name="Chart 8"/>
        <xdr:cNvGraphicFramePr/>
      </xdr:nvGraphicFramePr>
      <xdr:xfrm>
        <a:off x="8610600" y="12458700"/>
        <a:ext cx="5181600" cy="2686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276225</xdr:colOff>
      <xdr:row>102</xdr:row>
      <xdr:rowOff>123825</xdr:rowOff>
    </xdr:from>
    <xdr:to>
      <xdr:col>24</xdr:col>
      <xdr:colOff>561975</xdr:colOff>
      <xdr:row>121</xdr:row>
      <xdr:rowOff>114300</xdr:rowOff>
    </xdr:to>
    <xdr:graphicFrame>
      <xdr:nvGraphicFramePr>
        <xdr:cNvPr id="6" name="Chart 9"/>
        <xdr:cNvGraphicFramePr/>
      </xdr:nvGraphicFramePr>
      <xdr:xfrm>
        <a:off x="8658225" y="15268575"/>
        <a:ext cx="5191125" cy="2857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314325</xdr:colOff>
      <xdr:row>123</xdr:row>
      <xdr:rowOff>19050</xdr:rowOff>
    </xdr:from>
    <xdr:to>
      <xdr:col>24</xdr:col>
      <xdr:colOff>590550</xdr:colOff>
      <xdr:row>141</xdr:row>
      <xdr:rowOff>152400</xdr:rowOff>
    </xdr:to>
    <xdr:graphicFrame>
      <xdr:nvGraphicFramePr>
        <xdr:cNvPr id="7" name="Chart 10"/>
        <xdr:cNvGraphicFramePr/>
      </xdr:nvGraphicFramePr>
      <xdr:xfrm>
        <a:off x="8696325" y="18354675"/>
        <a:ext cx="5181600" cy="3048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352425</xdr:colOff>
      <xdr:row>1</xdr:row>
      <xdr:rowOff>9525</xdr:rowOff>
    </xdr:from>
    <xdr:to>
      <xdr:col>24</xdr:col>
      <xdr:colOff>66675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6162675" y="866775"/>
        <a:ext cx="52006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266700</xdr:colOff>
      <xdr:row>1</xdr:row>
      <xdr:rowOff>9525</xdr:rowOff>
    </xdr:from>
    <xdr:to>
      <xdr:col>23</xdr:col>
      <xdr:colOff>590550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6076950" y="866775"/>
        <a:ext cx="52006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19</xdr:row>
      <xdr:rowOff>104775</xdr:rowOff>
    </xdr:from>
    <xdr:to>
      <xdr:col>21</xdr:col>
      <xdr:colOff>257175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5905500" y="3409950"/>
        <a:ext cx="59721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485775</xdr:colOff>
      <xdr:row>0</xdr:row>
      <xdr:rowOff>371475</xdr:rowOff>
    </xdr:from>
    <xdr:to>
      <xdr:col>24</xdr:col>
      <xdr:colOff>190500</xdr:colOff>
      <xdr:row>15</xdr:row>
      <xdr:rowOff>19050</xdr:rowOff>
    </xdr:to>
    <xdr:graphicFrame>
      <xdr:nvGraphicFramePr>
        <xdr:cNvPr id="1" name="Chart 1"/>
        <xdr:cNvGraphicFramePr/>
      </xdr:nvGraphicFramePr>
      <xdr:xfrm>
        <a:off x="6296025" y="371475"/>
        <a:ext cx="51911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9</xdr:row>
      <xdr:rowOff>114300</xdr:rowOff>
    </xdr:from>
    <xdr:to>
      <xdr:col>23</xdr:col>
      <xdr:colOff>428625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5924550" y="2266950"/>
        <a:ext cx="51911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1</xdr:row>
      <xdr:rowOff>38100</xdr:rowOff>
    </xdr:from>
    <xdr:to>
      <xdr:col>23</xdr:col>
      <xdr:colOff>476250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5972175" y="895350"/>
        <a:ext cx="51911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1</xdr:row>
      <xdr:rowOff>9525</xdr:rowOff>
    </xdr:from>
    <xdr:to>
      <xdr:col>23</xdr:col>
      <xdr:colOff>361950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5857875" y="866775"/>
        <a:ext cx="51911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514350</xdr:colOff>
      <xdr:row>23</xdr:row>
      <xdr:rowOff>66675</xdr:rowOff>
    </xdr:from>
    <xdr:to>
      <xdr:col>19</xdr:col>
      <xdr:colOff>95250</xdr:colOff>
      <xdr:row>30</xdr:row>
      <xdr:rowOff>57150</xdr:rowOff>
    </xdr:to>
    <xdr:grpSp>
      <xdr:nvGrpSpPr>
        <xdr:cNvPr id="2" name="Group 4"/>
        <xdr:cNvGrpSpPr>
          <a:grpSpLocks/>
        </xdr:cNvGrpSpPr>
      </xdr:nvGrpSpPr>
      <xdr:grpSpPr>
        <a:xfrm>
          <a:off x="7543800" y="4486275"/>
          <a:ext cx="800100" cy="1123950"/>
          <a:chOff x="726" y="234"/>
          <a:chExt cx="84" cy="118"/>
        </a:xfrm>
        <a:solidFill>
          <a:srgbClr val="FFFFFF"/>
        </a:solidFill>
      </xdr:grpSpPr>
      <xdr:sp>
        <xdr:nvSpPr>
          <xdr:cNvPr id="3" name="Line 2"/>
          <xdr:cNvSpPr>
            <a:spLocks/>
          </xdr:cNvSpPr>
        </xdr:nvSpPr>
        <xdr:spPr>
          <a:xfrm>
            <a:off x="732" y="258"/>
            <a:ext cx="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726" y="234"/>
            <a:ext cx="84" cy="19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Eye at I2C=40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171450</xdr:colOff>
      <xdr:row>0</xdr:row>
      <xdr:rowOff>847725</xdr:rowOff>
    </xdr:from>
    <xdr:to>
      <xdr:col>23</xdr:col>
      <xdr:colOff>495300</xdr:colOff>
      <xdr:row>17</xdr:row>
      <xdr:rowOff>104775</xdr:rowOff>
    </xdr:to>
    <xdr:graphicFrame>
      <xdr:nvGraphicFramePr>
        <xdr:cNvPr id="1" name="Chart 2"/>
        <xdr:cNvGraphicFramePr/>
      </xdr:nvGraphicFramePr>
      <xdr:xfrm>
        <a:off x="5981700" y="847725"/>
        <a:ext cx="52006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219075</xdr:colOff>
      <xdr:row>1</xdr:row>
      <xdr:rowOff>19050</xdr:rowOff>
    </xdr:from>
    <xdr:to>
      <xdr:col>23</xdr:col>
      <xdr:colOff>542925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6029325" y="876300"/>
        <a:ext cx="52006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228600</xdr:colOff>
      <xdr:row>1</xdr:row>
      <xdr:rowOff>9525</xdr:rowOff>
    </xdr:from>
    <xdr:to>
      <xdr:col>23</xdr:col>
      <xdr:colOff>552450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6038850" y="866775"/>
        <a:ext cx="52006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S113"/>
  <sheetViews>
    <sheetView workbookViewId="0" topLeftCell="D1">
      <selection activeCell="G6" sqref="G6"/>
    </sheetView>
  </sheetViews>
  <sheetFormatPr defaultColWidth="9.140625" defaultRowHeight="12.75"/>
  <cols>
    <col min="1" max="1" width="3.7109375" style="4" customWidth="1"/>
    <col min="2" max="2" width="8.00390625" style="4" customWidth="1"/>
    <col min="3" max="3" width="5.421875" style="4" customWidth="1"/>
    <col min="4" max="4" width="5.7109375" style="4" customWidth="1"/>
    <col min="5" max="5" width="7.8515625" style="4" customWidth="1"/>
    <col min="6" max="6" width="7.421875" style="4" customWidth="1"/>
    <col min="7" max="9" width="8.7109375" style="4" customWidth="1"/>
    <col min="10" max="10" width="6.421875" style="4" customWidth="1"/>
    <col min="11" max="11" width="3.00390625" style="7" customWidth="1"/>
    <col min="12" max="12" width="12.00390625" style="4" customWidth="1"/>
    <col min="13" max="13" width="10.57421875" style="4" bestFit="1" customWidth="1"/>
    <col min="14" max="14" width="9.57421875" style="4" customWidth="1"/>
    <col min="15" max="15" width="9.140625" style="4" customWidth="1"/>
    <col min="16" max="16" width="10.7109375" style="4" customWidth="1"/>
    <col min="17" max="17" width="9.57421875" style="4" bestFit="1" customWidth="1"/>
    <col min="18" max="16384" width="9.140625" style="4" customWidth="1"/>
  </cols>
  <sheetData>
    <row r="1" spans="2:16" s="3" customFormat="1" ht="56.25">
      <c r="B1" s="2" t="s">
        <v>57</v>
      </c>
      <c r="C1" s="3" t="s">
        <v>52</v>
      </c>
      <c r="D1" s="2" t="s">
        <v>58</v>
      </c>
      <c r="E1" s="2" t="s">
        <v>59</v>
      </c>
      <c r="F1" s="2" t="s">
        <v>60</v>
      </c>
      <c r="G1" s="2" t="s">
        <v>62</v>
      </c>
      <c r="I1" s="3" t="s">
        <v>53</v>
      </c>
      <c r="J1" s="2" t="s">
        <v>61</v>
      </c>
      <c r="L1" s="2" t="s">
        <v>63</v>
      </c>
      <c r="M1" s="2" t="s">
        <v>64</v>
      </c>
      <c r="N1" s="2" t="s">
        <v>65</v>
      </c>
      <c r="P1" s="2" t="s">
        <v>72</v>
      </c>
    </row>
    <row r="2" spans="2:16" ht="11.25">
      <c r="B2" s="4">
        <v>0</v>
      </c>
      <c r="C2" s="4">
        <v>32</v>
      </c>
      <c r="D2" s="4">
        <v>91</v>
      </c>
      <c r="E2" s="4">
        <v>53</v>
      </c>
      <c r="F2" s="4">
        <v>229</v>
      </c>
      <c r="G2" s="5">
        <v>0.034722222222222224</v>
      </c>
      <c r="I2" s="6" t="s">
        <v>54</v>
      </c>
      <c r="L2" s="8">
        <f>G2+1</f>
        <v>1.0347222222222223</v>
      </c>
      <c r="M2" s="8">
        <f>L2</f>
        <v>1.0347222222222223</v>
      </c>
      <c r="N2" s="1">
        <f aca="true" t="shared" si="0" ref="N2:N38">M2*24*60</f>
        <v>1490.0000000000002</v>
      </c>
      <c r="P2" s="9">
        <f>MAX('Dose vs. time'!$P$11*(N2-'Dose vs. time'!$E$6)+'Dose vs. time'!$I$6,0)</f>
        <v>19743222322232.234</v>
      </c>
    </row>
    <row r="3" spans="2:16" ht="11.25">
      <c r="B3" s="4">
        <v>0</v>
      </c>
      <c r="C3" s="4">
        <v>32</v>
      </c>
      <c r="D3" s="4">
        <v>119</v>
      </c>
      <c r="E3" s="4">
        <v>30</v>
      </c>
      <c r="F3" s="4">
        <v>205</v>
      </c>
      <c r="G3" s="5">
        <v>0.19027777777777777</v>
      </c>
      <c r="I3" s="6" t="s">
        <v>54</v>
      </c>
      <c r="L3" s="8"/>
      <c r="M3" s="8"/>
      <c r="N3" s="1"/>
      <c r="P3" s="9"/>
    </row>
    <row r="4" spans="2:16" ht="11.25">
      <c r="B4" s="4">
        <v>0</v>
      </c>
      <c r="C4" s="4">
        <v>32</v>
      </c>
      <c r="D4" s="4">
        <v>255</v>
      </c>
      <c r="E4" s="4">
        <v>-1</v>
      </c>
      <c r="F4" s="4">
        <v>141</v>
      </c>
      <c r="G4" s="5">
        <v>0.7291666666666666</v>
      </c>
      <c r="I4" s="6" t="s">
        <v>54</v>
      </c>
      <c r="L4" s="8"/>
      <c r="M4" s="8"/>
      <c r="N4" s="1"/>
      <c r="P4" s="9"/>
    </row>
    <row r="5" spans="2:16" ht="11.25">
      <c r="B5" s="4">
        <v>0</v>
      </c>
      <c r="C5" s="4">
        <v>32</v>
      </c>
      <c r="D5" s="4">
        <v>256</v>
      </c>
      <c r="E5" s="4">
        <v>0</v>
      </c>
      <c r="F5" s="4">
        <v>131</v>
      </c>
      <c r="G5" s="5">
        <v>0.8201388888888889</v>
      </c>
      <c r="I5" s="6"/>
      <c r="L5" s="8"/>
      <c r="M5" s="8"/>
      <c r="N5" s="1"/>
      <c r="P5" s="9"/>
    </row>
    <row r="6" spans="2:16" ht="11.25">
      <c r="B6" s="4">
        <v>1</v>
      </c>
      <c r="C6" s="4">
        <v>20</v>
      </c>
      <c r="D6" s="4">
        <v>7</v>
      </c>
      <c r="E6" s="4">
        <v>35.3</v>
      </c>
      <c r="F6" s="4">
        <v>221.9</v>
      </c>
      <c r="I6" s="6" t="s">
        <v>0</v>
      </c>
      <c r="J6" s="5" t="s">
        <v>1</v>
      </c>
      <c r="K6" s="10" t="s">
        <v>55</v>
      </c>
      <c r="L6" s="8">
        <f>TIMEVALUE(J6)</f>
        <v>0.2555555555555556</v>
      </c>
      <c r="M6" s="8">
        <f>L6+0.5</f>
        <v>0.7555555555555555</v>
      </c>
      <c r="N6" s="1">
        <f>M6*24*60</f>
        <v>1088</v>
      </c>
      <c r="P6" s="9">
        <f>MAX('Dose vs. time'!$P$11*(N6-'Dose vs. time'!$E$6)+'Dose vs. time'!$I$6,0)</f>
        <v>0</v>
      </c>
    </row>
    <row r="7" spans="2:19" ht="11.25">
      <c r="B7" s="4">
        <v>1</v>
      </c>
      <c r="C7" s="4">
        <v>20</v>
      </c>
      <c r="D7" s="4">
        <v>37</v>
      </c>
      <c r="E7" s="4">
        <v>11</v>
      </c>
      <c r="F7" s="4">
        <v>187</v>
      </c>
      <c r="I7" s="6" t="s">
        <v>0</v>
      </c>
      <c r="J7" s="5" t="s">
        <v>27</v>
      </c>
      <c r="K7" s="10" t="s">
        <v>55</v>
      </c>
      <c r="L7" s="8">
        <f>TIMEVALUE(J7)</f>
        <v>0.33819444444444446</v>
      </c>
      <c r="M7" s="8">
        <f>L7+0.5</f>
        <v>0.8381944444444445</v>
      </c>
      <c r="N7" s="1">
        <f>M7*24*60</f>
        <v>1207</v>
      </c>
      <c r="P7" s="9">
        <f>MAX('Dose vs. time'!$P$11*(N7-'Dose vs. time'!$E$6)+'Dose vs. time'!$I$6,0)</f>
        <v>4932973897389.738</v>
      </c>
      <c r="S7" s="4" t="s">
        <v>56</v>
      </c>
    </row>
    <row r="8" spans="2:16" ht="11.25">
      <c r="B8" s="4">
        <v>1</v>
      </c>
      <c r="C8" s="4">
        <v>20</v>
      </c>
      <c r="D8" s="4">
        <v>64</v>
      </c>
      <c r="E8" s="4">
        <v>1.9</v>
      </c>
      <c r="F8" s="4">
        <v>197.5</v>
      </c>
      <c r="G8" s="5">
        <v>0.9506944444444444</v>
      </c>
      <c r="I8" s="6" t="s">
        <v>0</v>
      </c>
      <c r="L8" s="8">
        <f>G8</f>
        <v>0.9506944444444444</v>
      </c>
      <c r="M8" s="8">
        <f>L8</f>
        <v>0.9506944444444444</v>
      </c>
      <c r="N8" s="1">
        <f t="shared" si="0"/>
        <v>1369</v>
      </c>
      <c r="P8" s="9">
        <f>MAX('Dose vs. time'!$P$11*(N8-'Dose vs. time'!$E$6)+'Dose vs. time'!$I$6,0)</f>
        <v>13410925292529.252</v>
      </c>
    </row>
    <row r="9" spans="2:16" ht="11.25">
      <c r="B9" s="4">
        <v>1</v>
      </c>
      <c r="C9" s="4">
        <v>20</v>
      </c>
      <c r="D9" s="4">
        <v>92</v>
      </c>
      <c r="E9" s="4">
        <v>1</v>
      </c>
      <c r="F9" s="4">
        <v>170</v>
      </c>
      <c r="G9" s="5">
        <v>0.0375</v>
      </c>
      <c r="I9" s="6" t="s">
        <v>54</v>
      </c>
      <c r="L9" s="8">
        <f>G9+1</f>
        <v>1.0375</v>
      </c>
      <c r="M9" s="8">
        <f>L9</f>
        <v>1.0375</v>
      </c>
      <c r="N9" s="1">
        <f t="shared" si="0"/>
        <v>1494.0000000000002</v>
      </c>
      <c r="P9" s="9">
        <f>MAX('Dose vs. time'!$P$11*(N9-'Dose vs. time'!$E$6)+'Dose vs. time'!$I$6,0)</f>
        <v>19952554455445.555</v>
      </c>
    </row>
    <row r="10" spans="2:16" ht="11.25">
      <c r="B10" s="4">
        <v>1</v>
      </c>
      <c r="C10" s="4">
        <v>30</v>
      </c>
      <c r="D10" s="4">
        <v>8</v>
      </c>
      <c r="E10" s="4">
        <v>104.2</v>
      </c>
      <c r="F10" s="4">
        <v>292.5</v>
      </c>
      <c r="I10" s="6" t="s">
        <v>0</v>
      </c>
      <c r="J10" s="5" t="s">
        <v>2</v>
      </c>
      <c r="K10" s="10" t="s">
        <v>55</v>
      </c>
      <c r="L10" s="8">
        <f>TIMEVALUE(J10)</f>
        <v>0.2569444444444445</v>
      </c>
      <c r="M10" s="8">
        <f>L10+0.5</f>
        <v>0.7569444444444444</v>
      </c>
      <c r="N10" s="1">
        <f t="shared" si="0"/>
        <v>1089.9999999999998</v>
      </c>
      <c r="P10" s="9">
        <f>MAX('Dose vs. time'!$P$11*(N10-'Dose vs. time'!$E$6)+'Dose vs. time'!$I$6,0)</f>
        <v>0</v>
      </c>
    </row>
    <row r="11" spans="2:16" ht="11.25">
      <c r="B11" s="4">
        <v>1</v>
      </c>
      <c r="C11" s="4">
        <v>30</v>
      </c>
      <c r="D11" s="4">
        <v>38</v>
      </c>
      <c r="E11" s="4">
        <v>69</v>
      </c>
      <c r="F11" s="4">
        <v>247</v>
      </c>
      <c r="I11" s="6" t="s">
        <v>0</v>
      </c>
      <c r="J11" s="5" t="s">
        <v>28</v>
      </c>
      <c r="K11" s="10" t="s">
        <v>55</v>
      </c>
      <c r="L11" s="8">
        <f>TIMEVALUE(J11)</f>
        <v>0.33888888888888885</v>
      </c>
      <c r="M11" s="8">
        <f>L11+0.5</f>
        <v>0.8388888888888888</v>
      </c>
      <c r="N11" s="1">
        <f t="shared" si="0"/>
        <v>1208</v>
      </c>
      <c r="P11" s="9">
        <f>MAX('Dose vs. time'!$P$11*(N11-'Dose vs. time'!$E$6)+'Dose vs. time'!$I$6,0)</f>
        <v>4985306930693.069</v>
      </c>
    </row>
    <row r="12" spans="2:16" ht="11.25">
      <c r="B12" s="4">
        <v>1</v>
      </c>
      <c r="C12" s="4">
        <v>30</v>
      </c>
      <c r="D12" s="4">
        <v>65</v>
      </c>
      <c r="E12" s="4">
        <v>60</v>
      </c>
      <c r="F12" s="4">
        <v>264.6</v>
      </c>
      <c r="G12" s="5">
        <v>0.9520833333333334</v>
      </c>
      <c r="I12" s="6" t="s">
        <v>0</v>
      </c>
      <c r="L12" s="8">
        <f>G12</f>
        <v>0.9520833333333334</v>
      </c>
      <c r="M12" s="8">
        <f>L12</f>
        <v>0.9520833333333334</v>
      </c>
      <c r="N12" s="1">
        <f t="shared" si="0"/>
        <v>1371</v>
      </c>
      <c r="P12" s="9">
        <f>MAX('Dose vs. time'!$P$11*(N12-'Dose vs. time'!$E$6)+'Dose vs. time'!$I$6,0)</f>
        <v>13515591359135.912</v>
      </c>
    </row>
    <row r="13" spans="2:16" ht="11.25">
      <c r="B13" s="4">
        <v>1</v>
      </c>
      <c r="C13" s="4">
        <v>30</v>
      </c>
      <c r="D13" s="4">
        <v>93</v>
      </c>
      <c r="E13" s="4">
        <v>43</v>
      </c>
      <c r="F13" s="4">
        <v>236</v>
      </c>
      <c r="G13" s="5">
        <v>0.03819444444444444</v>
      </c>
      <c r="I13" s="6" t="s">
        <v>54</v>
      </c>
      <c r="L13" s="8">
        <f>G13+1</f>
        <v>1.0381944444444444</v>
      </c>
      <c r="M13" s="8">
        <f>L13</f>
        <v>1.0381944444444444</v>
      </c>
      <c r="N13" s="1">
        <f t="shared" si="0"/>
        <v>1494.9999999999998</v>
      </c>
      <c r="P13" s="9">
        <f>MAX('Dose vs. time'!$P$11*(N13-'Dose vs. time'!$E$6)+'Dose vs. time'!$I$6,0)</f>
        <v>20004887488748.863</v>
      </c>
    </row>
    <row r="14" spans="2:16" ht="11.25">
      <c r="B14" s="4">
        <v>1</v>
      </c>
      <c r="C14" s="4">
        <v>40</v>
      </c>
      <c r="D14" s="4">
        <v>9</v>
      </c>
      <c r="E14" s="4">
        <v>177.7</v>
      </c>
      <c r="F14" s="4">
        <v>360.3</v>
      </c>
      <c r="I14" s="6" t="s">
        <v>0</v>
      </c>
      <c r="J14" s="5" t="s">
        <v>3</v>
      </c>
      <c r="K14" s="10" t="s">
        <v>55</v>
      </c>
      <c r="L14" s="8">
        <f>TIMEVALUE(J14)</f>
        <v>0.25833333333333336</v>
      </c>
      <c r="M14" s="8">
        <f>L14+0.5</f>
        <v>0.7583333333333333</v>
      </c>
      <c r="N14" s="1">
        <f t="shared" si="0"/>
        <v>1092</v>
      </c>
      <c r="P14" s="9">
        <f>MAX('Dose vs. time'!$P$11*(N14-'Dose vs. time'!$E$6)+'Dose vs. time'!$I$6,0)</f>
        <v>0</v>
      </c>
    </row>
    <row r="15" spans="2:16" ht="11.25">
      <c r="B15" s="4">
        <v>1</v>
      </c>
      <c r="C15" s="4">
        <v>40</v>
      </c>
      <c r="D15" s="4">
        <v>39</v>
      </c>
      <c r="E15" s="4">
        <v>133</v>
      </c>
      <c r="F15" s="4">
        <v>307</v>
      </c>
      <c r="I15" s="6" t="s">
        <v>0</v>
      </c>
      <c r="J15" s="5" t="s">
        <v>29</v>
      </c>
      <c r="K15" s="10" t="s">
        <v>55</v>
      </c>
      <c r="L15" s="8">
        <f>TIMEVALUE(J15)</f>
        <v>0.33958333333333335</v>
      </c>
      <c r="M15" s="8">
        <f>L15+0.5</f>
        <v>0.8395833333333333</v>
      </c>
      <c r="N15" s="1">
        <f t="shared" si="0"/>
        <v>1209</v>
      </c>
      <c r="P15" s="9">
        <f>MAX('Dose vs. time'!$P$11*(N15-'Dose vs. time'!$E$6)+'Dose vs. time'!$I$6,0)</f>
        <v>5037639963996.399</v>
      </c>
    </row>
    <row r="16" spans="2:16" ht="11.25">
      <c r="B16" s="4">
        <v>1</v>
      </c>
      <c r="C16" s="4">
        <v>40</v>
      </c>
      <c r="D16" s="4">
        <v>66</v>
      </c>
      <c r="E16" s="4">
        <v>128</v>
      </c>
      <c r="F16" s="4">
        <v>335</v>
      </c>
      <c r="G16" s="5">
        <v>0.9527777777777778</v>
      </c>
      <c r="I16" s="6" t="s">
        <v>0</v>
      </c>
      <c r="L16" s="8">
        <f>G16</f>
        <v>0.9527777777777778</v>
      </c>
      <c r="M16" s="8">
        <f>L16</f>
        <v>0.9527777777777778</v>
      </c>
      <c r="N16" s="1">
        <f t="shared" si="0"/>
        <v>1372</v>
      </c>
      <c r="P16" s="9">
        <f>MAX('Dose vs. time'!$P$11*(N16-'Dose vs. time'!$E$6)+'Dose vs. time'!$I$6,0)</f>
        <v>13567924392439.242</v>
      </c>
    </row>
    <row r="17" spans="2:16" ht="11.25">
      <c r="B17" s="4">
        <v>1</v>
      </c>
      <c r="C17" s="4">
        <v>40</v>
      </c>
      <c r="D17" s="4">
        <v>94</v>
      </c>
      <c r="E17" s="4">
        <v>110</v>
      </c>
      <c r="F17" s="4">
        <v>298</v>
      </c>
      <c r="G17" s="5">
        <v>0.044444444444444446</v>
      </c>
      <c r="I17" s="6" t="s">
        <v>54</v>
      </c>
      <c r="L17" s="8">
        <f>G17+1</f>
        <v>1.0444444444444445</v>
      </c>
      <c r="M17" s="8">
        <f>L17</f>
        <v>1.0444444444444445</v>
      </c>
      <c r="N17" s="1">
        <f t="shared" si="0"/>
        <v>1504.0000000000002</v>
      </c>
      <c r="P17" s="9">
        <f>MAX('Dose vs. time'!$P$11*(N17-'Dose vs. time'!$E$6)+'Dose vs. time'!$I$6,0)</f>
        <v>20475884788478.86</v>
      </c>
    </row>
    <row r="18" spans="2:16" ht="11.25">
      <c r="B18" s="4">
        <v>2</v>
      </c>
      <c r="C18" s="4">
        <v>20</v>
      </c>
      <c r="D18" s="4">
        <v>10</v>
      </c>
      <c r="E18" s="4">
        <v>49</v>
      </c>
      <c r="F18" s="4">
        <v>296</v>
      </c>
      <c r="I18" s="6" t="s">
        <v>0</v>
      </c>
      <c r="J18" s="5" t="s">
        <v>4</v>
      </c>
      <c r="K18" s="10" t="s">
        <v>55</v>
      </c>
      <c r="L18" s="8">
        <f>TIMEVALUE(J18)</f>
        <v>0.2590277777777778</v>
      </c>
      <c r="M18" s="8">
        <f>L18+0.5</f>
        <v>0.7590277777777779</v>
      </c>
      <c r="N18" s="1">
        <f t="shared" si="0"/>
        <v>1093</v>
      </c>
      <c r="P18" s="9">
        <f>MAX('Dose vs. time'!$P$11*(N18-'Dose vs. time'!$E$6)+'Dose vs. time'!$I$6,0)</f>
        <v>0</v>
      </c>
    </row>
    <row r="19" spans="2:16" ht="11.25">
      <c r="B19" s="4">
        <v>2</v>
      </c>
      <c r="C19" s="4">
        <v>20</v>
      </c>
      <c r="D19" s="4">
        <v>40</v>
      </c>
      <c r="E19" s="4">
        <v>19</v>
      </c>
      <c r="F19" s="4">
        <v>281</v>
      </c>
      <c r="I19" s="6" t="s">
        <v>0</v>
      </c>
      <c r="J19" s="5" t="s">
        <v>30</v>
      </c>
      <c r="K19" s="10" t="s">
        <v>55</v>
      </c>
      <c r="L19" s="8">
        <f>TIMEVALUE(J19)</f>
        <v>0.34027777777777773</v>
      </c>
      <c r="M19" s="8">
        <f>L19+0.5</f>
        <v>0.8402777777777777</v>
      </c>
      <c r="N19" s="1">
        <f t="shared" si="0"/>
        <v>1209.9999999999998</v>
      </c>
      <c r="P19" s="9">
        <f>MAX('Dose vs. time'!$P$11*(N19-'Dose vs. time'!$E$6)+'Dose vs. time'!$I$6,0)</f>
        <v>5089972997299.718</v>
      </c>
    </row>
    <row r="20" spans="2:16" s="11" customFormat="1" ht="11.25">
      <c r="B20" s="11">
        <v>2</v>
      </c>
      <c r="C20" s="11">
        <v>20</v>
      </c>
      <c r="D20" s="11">
        <v>67</v>
      </c>
      <c r="E20" s="11">
        <v>2.8</v>
      </c>
      <c r="F20" s="11">
        <v>253</v>
      </c>
      <c r="G20" s="12">
        <v>0.9534722222222222</v>
      </c>
      <c r="I20" s="6" t="s">
        <v>0</v>
      </c>
      <c r="K20" s="7"/>
      <c r="L20" s="8">
        <f>G20</f>
        <v>0.9534722222222222</v>
      </c>
      <c r="M20" s="8">
        <f>L20</f>
        <v>0.9534722222222222</v>
      </c>
      <c r="N20" s="1">
        <f t="shared" si="0"/>
        <v>1373</v>
      </c>
      <c r="P20" s="9">
        <f>MAX('Dose vs. time'!$P$11*(N20-'Dose vs. time'!$E$6)+'Dose vs. time'!$I$6,0)</f>
        <v>13620257425742.574</v>
      </c>
    </row>
    <row r="21" spans="2:16" ht="11.25">
      <c r="B21" s="4">
        <v>2</v>
      </c>
      <c r="C21" s="4">
        <v>20</v>
      </c>
      <c r="D21" s="4">
        <v>95</v>
      </c>
      <c r="E21" s="4">
        <v>5</v>
      </c>
      <c r="F21" s="4">
        <v>235</v>
      </c>
      <c r="G21" s="5">
        <v>0.04513888888888889</v>
      </c>
      <c r="I21" s="6" t="s">
        <v>54</v>
      </c>
      <c r="L21" s="8">
        <f>G21+1</f>
        <v>1.0451388888888888</v>
      </c>
      <c r="M21" s="8">
        <f>L21</f>
        <v>1.0451388888888888</v>
      </c>
      <c r="N21" s="1">
        <f t="shared" si="0"/>
        <v>1505</v>
      </c>
      <c r="P21" s="9">
        <f>MAX('Dose vs. time'!$P$11*(N21-'Dose vs. time'!$E$6)+'Dose vs. time'!$I$6,0)</f>
        <v>20528217821782.176</v>
      </c>
    </row>
    <row r="22" spans="2:16" ht="11.25">
      <c r="B22" s="4">
        <v>2</v>
      </c>
      <c r="C22" s="4">
        <v>30</v>
      </c>
      <c r="D22" s="4">
        <v>11</v>
      </c>
      <c r="E22" s="4">
        <v>137</v>
      </c>
      <c r="F22" s="4">
        <v>381</v>
      </c>
      <c r="I22" s="6" t="s">
        <v>0</v>
      </c>
      <c r="J22" s="5" t="s">
        <v>5</v>
      </c>
      <c r="K22" s="10" t="s">
        <v>55</v>
      </c>
      <c r="L22" s="8">
        <f>TIMEVALUE(J22)</f>
        <v>0.25972222222222224</v>
      </c>
      <c r="M22" s="8">
        <f>L22+0.5</f>
        <v>0.7597222222222222</v>
      </c>
      <c r="N22" s="1">
        <f t="shared" si="0"/>
        <v>1094</v>
      </c>
      <c r="P22" s="9">
        <f>MAX('Dose vs. time'!$P$11*(N22-'Dose vs. time'!$E$6)+'Dose vs. time'!$I$6,0)</f>
        <v>0</v>
      </c>
    </row>
    <row r="23" spans="2:16" ht="11.25">
      <c r="B23" s="4">
        <v>2</v>
      </c>
      <c r="C23" s="4">
        <v>30</v>
      </c>
      <c r="D23" s="4">
        <v>41</v>
      </c>
      <c r="E23" s="4">
        <v>105</v>
      </c>
      <c r="F23" s="4">
        <v>371</v>
      </c>
      <c r="I23" s="6" t="s">
        <v>0</v>
      </c>
      <c r="J23" s="5" t="s">
        <v>31</v>
      </c>
      <c r="K23" s="10" t="s">
        <v>55</v>
      </c>
      <c r="L23" s="8">
        <f>TIMEVALUE(J23)</f>
        <v>0.34097222222222223</v>
      </c>
      <c r="M23" s="8">
        <f>L23+0.5</f>
        <v>0.8409722222222222</v>
      </c>
      <c r="N23" s="1">
        <f t="shared" si="0"/>
        <v>1211</v>
      </c>
      <c r="P23" s="9">
        <f>MAX('Dose vs. time'!$P$11*(N23-'Dose vs. time'!$E$6)+'Dose vs. time'!$I$6,0)</f>
        <v>5142306030603.06</v>
      </c>
    </row>
    <row r="24" spans="2:16" ht="11.25">
      <c r="B24" s="4">
        <v>2</v>
      </c>
      <c r="C24" s="4">
        <v>30</v>
      </c>
      <c r="D24" s="4">
        <v>68</v>
      </c>
      <c r="E24" s="4">
        <v>89.1</v>
      </c>
      <c r="F24" s="4">
        <v>341.7</v>
      </c>
      <c r="G24" s="5">
        <v>0.9548611111111112</v>
      </c>
      <c r="I24" s="6" t="s">
        <v>0</v>
      </c>
      <c r="L24" s="8">
        <f>G24</f>
        <v>0.9548611111111112</v>
      </c>
      <c r="M24" s="8">
        <f>L24</f>
        <v>0.9548611111111112</v>
      </c>
      <c r="N24" s="1">
        <f t="shared" si="0"/>
        <v>1375</v>
      </c>
      <c r="P24" s="9">
        <f>MAX('Dose vs. time'!$P$11*(N24-'Dose vs. time'!$E$6)+'Dose vs. time'!$I$6,0)</f>
        <v>13724923492349.234</v>
      </c>
    </row>
    <row r="25" spans="2:16" ht="11.25">
      <c r="B25" s="4">
        <v>2</v>
      </c>
      <c r="C25" s="4">
        <v>30</v>
      </c>
      <c r="D25" s="4">
        <v>96</v>
      </c>
      <c r="E25" s="4">
        <v>72</v>
      </c>
      <c r="F25" s="4">
        <v>320</v>
      </c>
      <c r="G25" s="5">
        <v>0.04513888888888889</v>
      </c>
      <c r="I25" s="6" t="s">
        <v>54</v>
      </c>
      <c r="L25" s="8">
        <f>G25+1</f>
        <v>1.0451388888888888</v>
      </c>
      <c r="M25" s="8">
        <f>L25</f>
        <v>1.0451388888888888</v>
      </c>
      <c r="N25" s="1">
        <f t="shared" si="0"/>
        <v>1505</v>
      </c>
      <c r="P25" s="9">
        <f>MAX('Dose vs. time'!$P$11*(N25-'Dose vs. time'!$E$6)+'Dose vs. time'!$I$6,0)</f>
        <v>20528217821782.176</v>
      </c>
    </row>
    <row r="26" spans="2:16" ht="11.25">
      <c r="B26" s="4">
        <v>2</v>
      </c>
      <c r="C26" s="4">
        <v>40</v>
      </c>
      <c r="D26" s="4">
        <v>12</v>
      </c>
      <c r="E26" s="4">
        <v>237</v>
      </c>
      <c r="F26" s="4">
        <v>473</v>
      </c>
      <c r="I26" s="6" t="s">
        <v>0</v>
      </c>
      <c r="J26" s="5" t="s">
        <v>6</v>
      </c>
      <c r="K26" s="10" t="s">
        <v>55</v>
      </c>
      <c r="L26" s="8">
        <f>TIMEVALUE(J26)</f>
        <v>0.2604166666666667</v>
      </c>
      <c r="M26" s="8">
        <f>L26+0.5</f>
        <v>0.7604166666666667</v>
      </c>
      <c r="N26" s="1">
        <f t="shared" si="0"/>
        <v>1095</v>
      </c>
      <c r="P26" s="9">
        <f>MAX('Dose vs. time'!$P$11*(N26-'Dose vs. time'!$E$6)+'Dose vs. time'!$I$6,0)</f>
        <v>0</v>
      </c>
    </row>
    <row r="27" spans="2:16" ht="11.25">
      <c r="B27" s="4">
        <v>2</v>
      </c>
      <c r="C27" s="4">
        <v>40</v>
      </c>
      <c r="D27" s="4">
        <v>42</v>
      </c>
      <c r="E27" s="4">
        <v>203</v>
      </c>
      <c r="F27" s="4">
        <v>462</v>
      </c>
      <c r="I27" s="6" t="s">
        <v>0</v>
      </c>
      <c r="J27" s="5" t="s">
        <v>32</v>
      </c>
      <c r="K27" s="10" t="s">
        <v>55</v>
      </c>
      <c r="L27" s="8">
        <f>TIMEVALUE(J27)</f>
        <v>0.3416666666666666</v>
      </c>
      <c r="M27" s="8">
        <f>L27+0.5</f>
        <v>0.8416666666666666</v>
      </c>
      <c r="N27" s="1">
        <f t="shared" si="0"/>
        <v>1211.9999999999998</v>
      </c>
      <c r="P27" s="9">
        <f>MAX('Dose vs. time'!$P$11*(N27-'Dose vs. time'!$E$6)+'Dose vs. time'!$I$6,0)</f>
        <v>5194639063906.379</v>
      </c>
    </row>
    <row r="28" spans="2:16" ht="11.25">
      <c r="B28" s="4">
        <v>2</v>
      </c>
      <c r="C28" s="4">
        <v>40</v>
      </c>
      <c r="D28" s="4">
        <v>69</v>
      </c>
      <c r="E28" s="4">
        <v>183.3</v>
      </c>
      <c r="F28" s="4">
        <v>428.2</v>
      </c>
      <c r="G28" s="5">
        <v>0.9555555555555556</v>
      </c>
      <c r="I28" s="6" t="s">
        <v>0</v>
      </c>
      <c r="L28" s="8">
        <f>G28</f>
        <v>0.9555555555555556</v>
      </c>
      <c r="M28" s="8">
        <f>L28</f>
        <v>0.9555555555555556</v>
      </c>
      <c r="N28" s="1">
        <f t="shared" si="0"/>
        <v>1376</v>
      </c>
      <c r="P28" s="9">
        <f>MAX('Dose vs. time'!$P$11*(N28-'Dose vs. time'!$E$6)+'Dose vs. time'!$I$6,0)</f>
        <v>13777256525652.564</v>
      </c>
    </row>
    <row r="29" spans="2:16" ht="11.25">
      <c r="B29" s="4">
        <v>2</v>
      </c>
      <c r="C29" s="4">
        <v>40</v>
      </c>
      <c r="D29" s="4">
        <v>97</v>
      </c>
      <c r="E29" s="4">
        <v>164</v>
      </c>
      <c r="F29" s="4">
        <v>406</v>
      </c>
      <c r="G29" s="5">
        <v>0.04513888888888889</v>
      </c>
      <c r="I29" s="6" t="s">
        <v>54</v>
      </c>
      <c r="L29" s="8">
        <f>G29+1</f>
        <v>1.0451388888888888</v>
      </c>
      <c r="M29" s="8">
        <f>L29</f>
        <v>1.0451388888888888</v>
      </c>
      <c r="N29" s="1">
        <f t="shared" si="0"/>
        <v>1505</v>
      </c>
      <c r="P29" s="9">
        <f>MAX('Dose vs. time'!$P$11*(N29-'Dose vs. time'!$E$6)+'Dose vs. time'!$I$6,0)</f>
        <v>20528217821782.176</v>
      </c>
    </row>
    <row r="30" spans="2:16" ht="11.25">
      <c r="B30" s="4">
        <v>3</v>
      </c>
      <c r="C30" s="4">
        <v>20</v>
      </c>
      <c r="D30" s="4">
        <v>13</v>
      </c>
      <c r="E30" s="4">
        <v>20.8</v>
      </c>
      <c r="F30" s="4">
        <v>276.9</v>
      </c>
      <c r="I30" s="6" t="s">
        <v>0</v>
      </c>
      <c r="J30" s="5" t="s">
        <v>7</v>
      </c>
      <c r="K30" s="10" t="s">
        <v>55</v>
      </c>
      <c r="L30" s="8">
        <f>TIMEVALUE(J30)</f>
        <v>0.26180555555555557</v>
      </c>
      <c r="M30" s="8">
        <f>L30+0.5</f>
        <v>0.7618055555555556</v>
      </c>
      <c r="N30" s="1">
        <f t="shared" si="0"/>
        <v>1097</v>
      </c>
      <c r="P30" s="9">
        <f>MAX('Dose vs. time'!$P$11*(N30-'Dose vs. time'!$E$6)+'Dose vs. time'!$I$6,0)</f>
        <v>0</v>
      </c>
    </row>
    <row r="31" spans="2:16" ht="11.25">
      <c r="B31" s="4">
        <v>3</v>
      </c>
      <c r="C31" s="4">
        <v>20</v>
      </c>
      <c r="D31" s="4">
        <v>43</v>
      </c>
      <c r="E31" s="4">
        <v>8</v>
      </c>
      <c r="F31" s="4">
        <v>252</v>
      </c>
      <c r="I31" s="6" t="s">
        <v>0</v>
      </c>
      <c r="J31" s="5" t="s">
        <v>33</v>
      </c>
      <c r="K31" s="10" t="s">
        <v>55</v>
      </c>
      <c r="L31" s="8">
        <f>TIMEVALUE(J31)</f>
        <v>0.3430555555555555</v>
      </c>
      <c r="M31" s="8">
        <f>L31+0.5</f>
        <v>0.8430555555555554</v>
      </c>
      <c r="N31" s="1">
        <f t="shared" si="0"/>
        <v>1213.9999999999998</v>
      </c>
      <c r="P31" s="9">
        <f>MAX('Dose vs. time'!$P$11*(N31-'Dose vs. time'!$E$6)+'Dose vs. time'!$I$6,0)</f>
        <v>5299305130513.039</v>
      </c>
    </row>
    <row r="32" spans="2:16" ht="11.25">
      <c r="B32" s="4">
        <v>3</v>
      </c>
      <c r="C32" s="4">
        <v>20</v>
      </c>
      <c r="D32" s="4">
        <v>70</v>
      </c>
      <c r="E32" s="4">
        <v>3.9</v>
      </c>
      <c r="F32" s="4">
        <v>228.4</v>
      </c>
      <c r="G32" s="5">
        <v>0.95625</v>
      </c>
      <c r="I32" s="6" t="s">
        <v>0</v>
      </c>
      <c r="L32" s="8">
        <f>G32</f>
        <v>0.95625</v>
      </c>
      <c r="M32" s="8">
        <f>L32</f>
        <v>0.95625</v>
      </c>
      <c r="N32" s="1">
        <f t="shared" si="0"/>
        <v>1377.0000000000002</v>
      </c>
      <c r="P32" s="9">
        <f>MAX('Dose vs. time'!$P$11*(N32-'Dose vs. time'!$E$6)+'Dose vs. time'!$I$6,0)</f>
        <v>13829589558955.906</v>
      </c>
    </row>
    <row r="33" spans="2:16" ht="11.25">
      <c r="B33" s="4">
        <v>3</v>
      </c>
      <c r="C33" s="4">
        <v>20</v>
      </c>
      <c r="D33" s="4">
        <v>98</v>
      </c>
      <c r="E33" s="4">
        <v>7</v>
      </c>
      <c r="F33" s="4">
        <v>213</v>
      </c>
      <c r="G33" s="5">
        <v>0.04652777777777778</v>
      </c>
      <c r="I33" s="6" t="s">
        <v>54</v>
      </c>
      <c r="L33" s="8">
        <f>G33+1</f>
        <v>1.0465277777777777</v>
      </c>
      <c r="M33" s="8">
        <f>L33</f>
        <v>1.0465277777777777</v>
      </c>
      <c r="N33" s="1">
        <f t="shared" si="0"/>
        <v>1507</v>
      </c>
      <c r="P33" s="9">
        <f>MAX('Dose vs. time'!$P$11*(N33-'Dose vs. time'!$E$6)+'Dose vs. time'!$I$6,0)</f>
        <v>20632883888388.836</v>
      </c>
    </row>
    <row r="34" spans="2:16" ht="11.25">
      <c r="B34" s="4">
        <v>3</v>
      </c>
      <c r="C34" s="4">
        <v>30</v>
      </c>
      <c r="D34" s="4">
        <v>14</v>
      </c>
      <c r="E34" s="4">
        <v>109</v>
      </c>
      <c r="F34" s="4">
        <v>357</v>
      </c>
      <c r="I34" s="6" t="s">
        <v>0</v>
      </c>
      <c r="J34" s="5" t="s">
        <v>8</v>
      </c>
      <c r="K34" s="10" t="s">
        <v>55</v>
      </c>
      <c r="L34" s="8">
        <f>TIMEVALUE(J34)</f>
        <v>0.26319444444444445</v>
      </c>
      <c r="M34" s="8">
        <f>L34+0.5</f>
        <v>0.7631944444444445</v>
      </c>
      <c r="N34" s="1">
        <f t="shared" si="0"/>
        <v>1099.0000000000002</v>
      </c>
      <c r="P34" s="9">
        <f>MAX('Dose vs. time'!$P$11*(N34-'Dose vs. time'!$E$6)+'Dose vs. time'!$I$6,0)</f>
        <v>0</v>
      </c>
    </row>
    <row r="35" spans="2:16" ht="11.25">
      <c r="B35" s="4">
        <v>3</v>
      </c>
      <c r="C35" s="4">
        <v>30</v>
      </c>
      <c r="D35" s="4">
        <v>44</v>
      </c>
      <c r="E35" s="4">
        <v>86</v>
      </c>
      <c r="F35" s="4">
        <v>331</v>
      </c>
      <c r="I35" s="6" t="s">
        <v>0</v>
      </c>
      <c r="J35" s="5" t="s">
        <v>33</v>
      </c>
      <c r="K35" s="10" t="s">
        <v>55</v>
      </c>
      <c r="L35" s="8">
        <f>TIMEVALUE(J35)</f>
        <v>0.3430555555555555</v>
      </c>
      <c r="M35" s="8">
        <f>L35+0.5</f>
        <v>0.8430555555555554</v>
      </c>
      <c r="N35" s="1">
        <f t="shared" si="0"/>
        <v>1213.9999999999998</v>
      </c>
      <c r="P35" s="9">
        <f>MAX('Dose vs. time'!$P$11*(N35-'Dose vs. time'!$E$6)+'Dose vs. time'!$I$6,0)</f>
        <v>5299305130513.039</v>
      </c>
    </row>
    <row r="36" spans="2:16" ht="11.25">
      <c r="B36" s="4">
        <v>3</v>
      </c>
      <c r="C36" s="4">
        <v>30</v>
      </c>
      <c r="D36" s="4">
        <v>71</v>
      </c>
      <c r="E36" s="4">
        <v>65.6</v>
      </c>
      <c r="F36" s="4">
        <v>315.9</v>
      </c>
      <c r="G36" s="5">
        <v>0.9569444444444444</v>
      </c>
      <c r="I36" s="6" t="s">
        <v>0</v>
      </c>
      <c r="L36" s="8">
        <f>G36</f>
        <v>0.9569444444444444</v>
      </c>
      <c r="M36" s="8">
        <f>L36</f>
        <v>0.9569444444444444</v>
      </c>
      <c r="N36" s="1">
        <f t="shared" si="0"/>
        <v>1378</v>
      </c>
      <c r="P36" s="9">
        <f>MAX('Dose vs. time'!$P$11*(N36-'Dose vs. time'!$E$6)+'Dose vs. time'!$I$6,0)</f>
        <v>13881922592259.225</v>
      </c>
    </row>
    <row r="37" spans="2:16" ht="11.25">
      <c r="B37" s="4">
        <v>3</v>
      </c>
      <c r="C37" s="4">
        <v>30</v>
      </c>
      <c r="D37" s="4">
        <v>99</v>
      </c>
      <c r="E37" s="4">
        <v>52</v>
      </c>
      <c r="F37" s="4">
        <v>297</v>
      </c>
      <c r="G37" s="5">
        <v>0.04722222222222222</v>
      </c>
      <c r="I37" s="6" t="s">
        <v>54</v>
      </c>
      <c r="L37" s="8">
        <f>G37+1</f>
        <v>1.0472222222222223</v>
      </c>
      <c r="M37" s="8">
        <f>L37</f>
        <v>1.0472222222222223</v>
      </c>
      <c r="N37" s="1">
        <f t="shared" si="0"/>
        <v>1508</v>
      </c>
      <c r="P37" s="9">
        <f>MAX('Dose vs. time'!$P$11*(N37-'Dose vs. time'!$E$6)+'Dose vs. time'!$I$6,0)</f>
        <v>20685216921692.168</v>
      </c>
    </row>
    <row r="38" spans="2:16" ht="11.25">
      <c r="B38" s="4">
        <v>3</v>
      </c>
      <c r="C38" s="4">
        <v>40</v>
      </c>
      <c r="D38" s="4">
        <v>15</v>
      </c>
      <c r="E38" s="4">
        <v>203</v>
      </c>
      <c r="F38" s="4">
        <v>440</v>
      </c>
      <c r="I38" s="6" t="s">
        <v>0</v>
      </c>
      <c r="J38" s="5" t="s">
        <v>9</v>
      </c>
      <c r="K38" s="10" t="s">
        <v>55</v>
      </c>
      <c r="L38" s="8">
        <f>TIMEVALUE(J38)</f>
        <v>0.2638888888888889</v>
      </c>
      <c r="M38" s="8">
        <f>L38+0.5</f>
        <v>0.7638888888888888</v>
      </c>
      <c r="N38" s="1">
        <f t="shared" si="0"/>
        <v>1100</v>
      </c>
      <c r="P38" s="9">
        <f>MAX('Dose vs. time'!$P$11*(N38-'Dose vs. time'!$E$6)+'Dose vs. time'!$I$6,0)</f>
        <v>0</v>
      </c>
    </row>
    <row r="39" spans="2:16" ht="11.25">
      <c r="B39" s="4">
        <v>3</v>
      </c>
      <c r="C39" s="4">
        <v>40</v>
      </c>
      <c r="D39" s="4">
        <v>45</v>
      </c>
      <c r="E39" s="4">
        <v>182</v>
      </c>
      <c r="F39" s="4">
        <v>409</v>
      </c>
      <c r="I39" s="6" t="s">
        <v>0</v>
      </c>
      <c r="J39" s="5" t="s">
        <v>34</v>
      </c>
      <c r="K39" s="10" t="s">
        <v>55</v>
      </c>
      <c r="L39" s="8">
        <f>TIMEVALUE(J39)</f>
        <v>0.34375</v>
      </c>
      <c r="M39" s="8">
        <f>L39+0.5</f>
        <v>0.84375</v>
      </c>
      <c r="N39" s="1">
        <f aca="true" t="shared" si="1" ref="N39:N102">M39*24*60</f>
        <v>1215</v>
      </c>
      <c r="P39" s="9">
        <f>MAX('Dose vs. time'!$P$11*(N39-'Dose vs. time'!$E$6)+'Dose vs. time'!$I$6,0)</f>
        <v>5351638163816.381</v>
      </c>
    </row>
    <row r="40" spans="2:16" ht="11.25">
      <c r="B40" s="4">
        <v>3</v>
      </c>
      <c r="C40" s="4">
        <v>40</v>
      </c>
      <c r="D40" s="4">
        <v>72</v>
      </c>
      <c r="E40" s="4">
        <v>157.4</v>
      </c>
      <c r="F40" s="4">
        <v>390.1</v>
      </c>
      <c r="G40" s="5">
        <v>0.9569444444444444</v>
      </c>
      <c r="I40" s="6" t="s">
        <v>0</v>
      </c>
      <c r="L40" s="8">
        <f>G40</f>
        <v>0.9569444444444444</v>
      </c>
      <c r="M40" s="8">
        <f>L40</f>
        <v>0.9569444444444444</v>
      </c>
      <c r="N40" s="1">
        <f t="shared" si="1"/>
        <v>1378</v>
      </c>
      <c r="P40" s="9">
        <f>MAX('Dose vs. time'!$P$11*(N40-'Dose vs. time'!$E$6)+'Dose vs. time'!$I$6,0)</f>
        <v>13881922592259.225</v>
      </c>
    </row>
    <row r="41" spans="2:16" ht="11.25">
      <c r="B41" s="4">
        <v>3</v>
      </c>
      <c r="C41" s="4">
        <v>40</v>
      </c>
      <c r="D41" s="4">
        <v>100</v>
      </c>
      <c r="E41" s="4">
        <v>136</v>
      </c>
      <c r="F41" s="4">
        <v>371</v>
      </c>
      <c r="G41" s="5">
        <v>0.04722222222222222</v>
      </c>
      <c r="I41" s="6" t="s">
        <v>54</v>
      </c>
      <c r="L41" s="8">
        <f>G41+1</f>
        <v>1.0472222222222223</v>
      </c>
      <c r="M41" s="8">
        <f>L41</f>
        <v>1.0472222222222223</v>
      </c>
      <c r="N41" s="1">
        <f t="shared" si="1"/>
        <v>1508</v>
      </c>
      <c r="P41" s="9">
        <f>MAX('Dose vs. time'!$P$11*(N41-'Dose vs. time'!$E$6)+'Dose vs. time'!$I$6,0)</f>
        <v>20685216921692.168</v>
      </c>
    </row>
    <row r="42" spans="2:16" ht="11.25">
      <c r="B42" s="4">
        <v>4</v>
      </c>
      <c r="C42" s="4">
        <v>20</v>
      </c>
      <c r="D42" s="4">
        <v>16</v>
      </c>
      <c r="E42" s="4">
        <v>17</v>
      </c>
      <c r="F42" s="4">
        <v>207</v>
      </c>
      <c r="I42" s="6" t="s">
        <v>0</v>
      </c>
      <c r="J42" s="5" t="s">
        <v>10</v>
      </c>
      <c r="K42" s="10" t="s">
        <v>55</v>
      </c>
      <c r="L42" s="8">
        <f>TIMEVALUE(J42)</f>
        <v>0.26458333333333334</v>
      </c>
      <c r="M42" s="8">
        <f>L42+0.5</f>
        <v>0.7645833333333334</v>
      </c>
      <c r="N42" s="1">
        <f t="shared" si="1"/>
        <v>1101</v>
      </c>
      <c r="P42" s="9">
        <f>MAX('Dose vs. time'!$P$11*(N42-'Dose vs. time'!$E$6)+'Dose vs. time'!$I$6,0)</f>
        <v>0</v>
      </c>
    </row>
    <row r="43" spans="2:16" ht="11.25">
      <c r="B43" s="4">
        <v>4</v>
      </c>
      <c r="C43" s="4">
        <v>20</v>
      </c>
      <c r="D43" s="4">
        <v>46</v>
      </c>
      <c r="E43" s="4">
        <v>-3</v>
      </c>
      <c r="F43" s="4">
        <v>195</v>
      </c>
      <c r="I43" s="6" t="s">
        <v>0</v>
      </c>
      <c r="J43" s="5" t="s">
        <v>35</v>
      </c>
      <c r="K43" s="10" t="s">
        <v>55</v>
      </c>
      <c r="L43" s="8">
        <f>TIMEVALUE(J43)</f>
        <v>0.3444444444444445</v>
      </c>
      <c r="M43" s="8">
        <f>L43+0.5</f>
        <v>0.8444444444444446</v>
      </c>
      <c r="N43" s="1">
        <f t="shared" si="1"/>
        <v>1216.0000000000002</v>
      </c>
      <c r="P43" s="9">
        <f>MAX('Dose vs. time'!$P$11*(N43-'Dose vs. time'!$E$6)+'Dose vs. time'!$I$6,0)</f>
        <v>5403971197119.724</v>
      </c>
    </row>
    <row r="44" spans="2:16" ht="11.25">
      <c r="B44" s="4">
        <v>4</v>
      </c>
      <c r="C44" s="4">
        <v>20</v>
      </c>
      <c r="D44" s="4">
        <v>73</v>
      </c>
      <c r="E44" s="4">
        <v>3.8</v>
      </c>
      <c r="F44" s="4">
        <v>176.1</v>
      </c>
      <c r="G44" s="5">
        <v>0.9583333333333334</v>
      </c>
      <c r="I44" s="6" t="s">
        <v>0</v>
      </c>
      <c r="L44" s="8">
        <f>G44</f>
        <v>0.9583333333333334</v>
      </c>
      <c r="M44" s="8">
        <f>L44</f>
        <v>0.9583333333333334</v>
      </c>
      <c r="N44" s="1">
        <f t="shared" si="1"/>
        <v>1380</v>
      </c>
      <c r="P44" s="9">
        <f>MAX('Dose vs. time'!$P$11*(N44-'Dose vs. time'!$E$6)+'Dose vs. time'!$I$6,0)</f>
        <v>13986588658865.887</v>
      </c>
    </row>
    <row r="45" spans="2:16" ht="11.25">
      <c r="B45" s="4">
        <v>4</v>
      </c>
      <c r="C45" s="4">
        <v>20</v>
      </c>
      <c r="D45" s="4">
        <v>101</v>
      </c>
      <c r="E45" s="4">
        <v>0</v>
      </c>
      <c r="F45" s="4">
        <v>169</v>
      </c>
      <c r="G45" s="5">
        <v>0.04791666666666666</v>
      </c>
      <c r="I45" s="6" t="s">
        <v>54</v>
      </c>
      <c r="L45" s="8">
        <f>G45+1</f>
        <v>1.0479166666666666</v>
      </c>
      <c r="M45" s="8">
        <f>L45</f>
        <v>1.0479166666666666</v>
      </c>
      <c r="N45" s="1">
        <f t="shared" si="1"/>
        <v>1509</v>
      </c>
      <c r="P45" s="9">
        <f>MAX('Dose vs. time'!$P$11*(N45-'Dose vs. time'!$E$6)+'Dose vs. time'!$I$6,0)</f>
        <v>20737549954995.5</v>
      </c>
    </row>
    <row r="46" spans="2:16" ht="11.25">
      <c r="B46" s="4">
        <v>4</v>
      </c>
      <c r="C46" s="4">
        <v>30</v>
      </c>
      <c r="D46" s="4">
        <v>17</v>
      </c>
      <c r="E46" s="4">
        <v>85</v>
      </c>
      <c r="F46" s="4">
        <v>271</v>
      </c>
      <c r="I46" s="6" t="s">
        <v>0</v>
      </c>
      <c r="J46" s="5" t="s">
        <v>11</v>
      </c>
      <c r="K46" s="10" t="s">
        <v>55</v>
      </c>
      <c r="L46" s="8">
        <f>TIMEVALUE(J46)</f>
        <v>0.2652777777777778</v>
      </c>
      <c r="M46" s="8">
        <f>L46+0.5</f>
        <v>0.7652777777777777</v>
      </c>
      <c r="N46" s="1">
        <f t="shared" si="1"/>
        <v>1102</v>
      </c>
      <c r="P46" s="9">
        <f>MAX('Dose vs. time'!$P$11*(N46-'Dose vs. time'!$E$6)+'Dose vs. time'!$I$6,0)</f>
        <v>0</v>
      </c>
    </row>
    <row r="47" spans="2:16" ht="11.25">
      <c r="B47" s="4">
        <v>4</v>
      </c>
      <c r="C47" s="4">
        <v>30</v>
      </c>
      <c r="D47" s="4">
        <v>47</v>
      </c>
      <c r="E47" s="4">
        <v>67</v>
      </c>
      <c r="F47" s="4">
        <v>260</v>
      </c>
      <c r="I47" s="6" t="s">
        <v>0</v>
      </c>
      <c r="J47" s="5" t="s">
        <v>36</v>
      </c>
      <c r="K47" s="10" t="s">
        <v>55</v>
      </c>
      <c r="L47" s="8">
        <f>TIMEVALUE(J47)</f>
        <v>0.3451388888888889</v>
      </c>
      <c r="M47" s="8">
        <f>L47+0.5</f>
        <v>0.8451388888888889</v>
      </c>
      <c r="N47" s="1">
        <f t="shared" si="1"/>
        <v>1217</v>
      </c>
      <c r="P47" s="9">
        <f>MAX('Dose vs. time'!$P$11*(N47-'Dose vs. time'!$E$6)+'Dose vs. time'!$I$6,0)</f>
        <v>5456304230423.042</v>
      </c>
    </row>
    <row r="48" spans="2:16" ht="11.25">
      <c r="B48" s="4">
        <v>4</v>
      </c>
      <c r="C48" s="4">
        <v>30</v>
      </c>
      <c r="D48" s="4">
        <v>74</v>
      </c>
      <c r="E48" s="4">
        <v>54.5</v>
      </c>
      <c r="F48" s="4">
        <v>241</v>
      </c>
      <c r="G48" s="5">
        <v>0.9583333333333334</v>
      </c>
      <c r="I48" s="6" t="s">
        <v>0</v>
      </c>
      <c r="L48" s="8">
        <f>G48</f>
        <v>0.9583333333333334</v>
      </c>
      <c r="M48" s="8">
        <f>L48</f>
        <v>0.9583333333333334</v>
      </c>
      <c r="N48" s="1">
        <f t="shared" si="1"/>
        <v>1380</v>
      </c>
      <c r="P48" s="9">
        <f>MAX('Dose vs. time'!$P$11*(N48-'Dose vs. time'!$E$6)+'Dose vs. time'!$I$6,0)</f>
        <v>13986588658865.887</v>
      </c>
    </row>
    <row r="49" spans="2:16" ht="11.25">
      <c r="B49" s="4">
        <v>4</v>
      </c>
      <c r="C49" s="4">
        <v>30</v>
      </c>
      <c r="D49" s="4">
        <v>102</v>
      </c>
      <c r="E49" s="4">
        <v>40</v>
      </c>
      <c r="F49" s="4">
        <v>233</v>
      </c>
      <c r="G49" s="5">
        <v>0.04861111111111111</v>
      </c>
      <c r="I49" s="6" t="s">
        <v>54</v>
      </c>
      <c r="L49" s="8">
        <f>G49+1</f>
        <v>1.0486111111111112</v>
      </c>
      <c r="M49" s="8">
        <f>L49</f>
        <v>1.0486111111111112</v>
      </c>
      <c r="N49" s="1">
        <f t="shared" si="1"/>
        <v>1510</v>
      </c>
      <c r="P49" s="9">
        <f>MAX('Dose vs. time'!$P$11*(N49-'Dose vs. time'!$E$6)+'Dose vs. time'!$I$6,0)</f>
        <v>20789882988298.83</v>
      </c>
    </row>
    <row r="50" spans="2:16" ht="11.25">
      <c r="B50" s="4">
        <v>4</v>
      </c>
      <c r="C50" s="4">
        <v>40</v>
      </c>
      <c r="D50" s="4">
        <v>18</v>
      </c>
      <c r="E50" s="4">
        <v>157</v>
      </c>
      <c r="F50" s="4">
        <v>337</v>
      </c>
      <c r="I50" s="6" t="s">
        <v>0</v>
      </c>
      <c r="J50" s="5" t="s">
        <v>12</v>
      </c>
      <c r="K50" s="10" t="s">
        <v>55</v>
      </c>
      <c r="L50" s="8">
        <f>TIMEVALUE(J50)</f>
        <v>0.2659722222222222</v>
      </c>
      <c r="M50" s="8">
        <f>L50+0.5</f>
        <v>0.7659722222222223</v>
      </c>
      <c r="N50" s="1">
        <f t="shared" si="1"/>
        <v>1103</v>
      </c>
      <c r="P50" s="9">
        <f>MAX('Dose vs. time'!$P$11*(N50-'Dose vs. time'!$E$6)+'Dose vs. time'!$I$6,0)</f>
        <v>0</v>
      </c>
    </row>
    <row r="51" spans="2:16" ht="11.25">
      <c r="B51" s="4">
        <v>4</v>
      </c>
      <c r="C51" s="4">
        <v>40</v>
      </c>
      <c r="D51" s="4">
        <v>48</v>
      </c>
      <c r="E51" s="4">
        <v>139</v>
      </c>
      <c r="F51" s="4">
        <v>324</v>
      </c>
      <c r="I51" s="6" t="s">
        <v>0</v>
      </c>
      <c r="J51" s="5" t="s">
        <v>36</v>
      </c>
      <c r="K51" s="10" t="s">
        <v>55</v>
      </c>
      <c r="L51" s="8">
        <f>TIMEVALUE(J51)</f>
        <v>0.3451388888888889</v>
      </c>
      <c r="M51" s="8">
        <f>L51+0.5</f>
        <v>0.8451388888888889</v>
      </c>
      <c r="N51" s="1">
        <f t="shared" si="1"/>
        <v>1217</v>
      </c>
      <c r="P51" s="9">
        <f>MAX('Dose vs. time'!$P$11*(N51-'Dose vs. time'!$E$6)+'Dose vs. time'!$I$6,0)</f>
        <v>5456304230423.042</v>
      </c>
    </row>
    <row r="52" spans="2:16" ht="11.25">
      <c r="B52" s="4">
        <v>4</v>
      </c>
      <c r="C52" s="4">
        <v>40</v>
      </c>
      <c r="D52" s="4">
        <v>75</v>
      </c>
      <c r="E52" s="4">
        <v>125.1</v>
      </c>
      <c r="F52" s="4">
        <v>305.6</v>
      </c>
      <c r="G52" s="5">
        <v>0.9590277777777777</v>
      </c>
      <c r="I52" s="6" t="s">
        <v>0</v>
      </c>
      <c r="L52" s="8">
        <f>G52</f>
        <v>0.9590277777777777</v>
      </c>
      <c r="M52" s="8">
        <f>L52</f>
        <v>0.9590277777777777</v>
      </c>
      <c r="N52" s="1">
        <f t="shared" si="1"/>
        <v>1381</v>
      </c>
      <c r="P52" s="9">
        <f>MAX('Dose vs. time'!$P$11*(N52-'Dose vs. time'!$E$6)+'Dose vs. time'!$I$6,0)</f>
        <v>14038921692169.217</v>
      </c>
    </row>
    <row r="53" spans="2:16" ht="11.25">
      <c r="B53" s="4">
        <v>4</v>
      </c>
      <c r="C53" s="4">
        <v>40</v>
      </c>
      <c r="D53" s="4">
        <v>103</v>
      </c>
      <c r="E53" s="4">
        <v>112</v>
      </c>
      <c r="F53" s="4">
        <v>296</v>
      </c>
      <c r="G53" s="5">
        <v>0.049305555555555554</v>
      </c>
      <c r="I53" s="6" t="s">
        <v>54</v>
      </c>
      <c r="L53" s="8">
        <f>G53+1</f>
        <v>1.0493055555555555</v>
      </c>
      <c r="M53" s="8">
        <f>L53</f>
        <v>1.0493055555555555</v>
      </c>
      <c r="N53" s="1">
        <f t="shared" si="1"/>
        <v>1510.9999999999998</v>
      </c>
      <c r="P53" s="9">
        <f>MAX('Dose vs. time'!$P$11*(N53-'Dose vs. time'!$E$6)+'Dose vs. time'!$I$6,0)</f>
        <v>20842216021602.15</v>
      </c>
    </row>
    <row r="54" spans="2:16" ht="11.25">
      <c r="B54" s="4">
        <v>5</v>
      </c>
      <c r="C54" s="4">
        <v>20</v>
      </c>
      <c r="D54" s="4">
        <v>21</v>
      </c>
      <c r="E54" s="4">
        <v>28</v>
      </c>
      <c r="F54" s="4">
        <v>222</v>
      </c>
      <c r="I54" s="6" t="s">
        <v>0</v>
      </c>
      <c r="J54" s="5" t="s">
        <v>13</v>
      </c>
      <c r="K54" s="10" t="s">
        <v>55</v>
      </c>
      <c r="L54" s="8">
        <f>TIMEVALUE(J54)</f>
        <v>0.2743055555555555</v>
      </c>
      <c r="M54" s="8">
        <f>L54+0.5</f>
        <v>0.7743055555555556</v>
      </c>
      <c r="N54" s="1">
        <f t="shared" si="1"/>
        <v>1115.0000000000002</v>
      </c>
      <c r="P54" s="9">
        <f>MAX('Dose vs. time'!$P$11*(N54-'Dose vs. time'!$E$6)+'Dose vs. time'!$I$6,0)</f>
        <v>118334833483.36026</v>
      </c>
    </row>
    <row r="55" spans="2:16" ht="11.25">
      <c r="B55" s="4">
        <v>5</v>
      </c>
      <c r="C55" s="4">
        <v>20</v>
      </c>
      <c r="D55" s="4">
        <v>49</v>
      </c>
      <c r="E55" s="4">
        <v>23</v>
      </c>
      <c r="F55" s="4">
        <v>200</v>
      </c>
      <c r="I55" s="6" t="s">
        <v>0</v>
      </c>
      <c r="J55" s="5" t="s">
        <v>37</v>
      </c>
      <c r="K55" s="10" t="s">
        <v>55</v>
      </c>
      <c r="L55" s="8">
        <f>TIMEVALUE(J55)</f>
        <v>0.3458333333333334</v>
      </c>
      <c r="M55" s="8">
        <f>L55+0.5</f>
        <v>0.8458333333333334</v>
      </c>
      <c r="N55" s="1">
        <f t="shared" si="1"/>
        <v>1218.0000000000002</v>
      </c>
      <c r="P55" s="9">
        <f>MAX('Dose vs. time'!$P$11*(N55-'Dose vs. time'!$E$6)+'Dose vs. time'!$I$6,0)</f>
        <v>5508637263726.384</v>
      </c>
    </row>
    <row r="56" spans="2:16" ht="11.25">
      <c r="B56" s="4">
        <v>5</v>
      </c>
      <c r="C56" s="4">
        <v>20</v>
      </c>
      <c r="D56" s="4">
        <v>76</v>
      </c>
      <c r="E56" s="4">
        <v>10.5</v>
      </c>
      <c r="F56" s="4">
        <v>84.5</v>
      </c>
      <c r="G56" s="5">
        <v>0.9604166666666667</v>
      </c>
      <c r="I56" s="6" t="s">
        <v>0</v>
      </c>
      <c r="L56" s="8">
        <f>G56</f>
        <v>0.9604166666666667</v>
      </c>
      <c r="M56" s="8">
        <f>L56</f>
        <v>0.9604166666666667</v>
      </c>
      <c r="N56" s="1">
        <f t="shared" si="1"/>
        <v>1383</v>
      </c>
      <c r="P56" s="9">
        <f>MAX('Dose vs. time'!$P$11*(N56-'Dose vs. time'!$E$6)+'Dose vs. time'!$I$6,0)</f>
        <v>14143587758775.877</v>
      </c>
    </row>
    <row r="57" spans="2:16" ht="11.25">
      <c r="B57" s="4">
        <v>5</v>
      </c>
      <c r="C57" s="4">
        <v>20</v>
      </c>
      <c r="D57" s="4">
        <v>104</v>
      </c>
      <c r="E57" s="4">
        <v>15</v>
      </c>
      <c r="F57" s="4">
        <v>211</v>
      </c>
      <c r="G57" s="5">
        <v>0.05</v>
      </c>
      <c r="I57" s="6" t="s">
        <v>54</v>
      </c>
      <c r="L57" s="8">
        <f>G57+1</f>
        <v>1.05</v>
      </c>
      <c r="M57" s="8">
        <f>L57</f>
        <v>1.05</v>
      </c>
      <c r="N57" s="1">
        <f t="shared" si="1"/>
        <v>1512.0000000000002</v>
      </c>
      <c r="P57" s="9">
        <f>MAX('Dose vs. time'!$P$11*(N57-'Dose vs. time'!$E$6)+'Dose vs. time'!$I$6,0)</f>
        <v>20894549054905.5</v>
      </c>
    </row>
    <row r="58" spans="2:16" ht="11.25">
      <c r="B58" s="4">
        <v>5</v>
      </c>
      <c r="C58" s="4">
        <v>30</v>
      </c>
      <c r="D58" s="4">
        <v>22</v>
      </c>
      <c r="E58" s="4">
        <v>94</v>
      </c>
      <c r="F58" s="4">
        <v>283</v>
      </c>
      <c r="I58" s="6" t="s">
        <v>0</v>
      </c>
      <c r="J58" s="5" t="s">
        <v>14</v>
      </c>
      <c r="K58" s="10" t="s">
        <v>55</v>
      </c>
      <c r="L58" s="8">
        <f>TIMEVALUE(J58)</f>
        <v>0.27499999999999997</v>
      </c>
      <c r="M58" s="8">
        <f>L58+0.5</f>
        <v>0.7749999999999999</v>
      </c>
      <c r="N58" s="1">
        <f t="shared" si="1"/>
        <v>1115.9999999999998</v>
      </c>
      <c r="P58" s="9">
        <f>MAX('Dose vs. time'!$P$11*(N58-'Dose vs. time'!$E$6)+'Dose vs. time'!$I$6,0)</f>
        <v>170667866786.66678</v>
      </c>
    </row>
    <row r="59" spans="2:16" ht="11.25">
      <c r="B59" s="4">
        <v>5</v>
      </c>
      <c r="C59" s="4">
        <v>30</v>
      </c>
      <c r="D59" s="4">
        <v>50</v>
      </c>
      <c r="E59" s="4">
        <v>85</v>
      </c>
      <c r="F59" s="4">
        <v>258</v>
      </c>
      <c r="I59" s="6" t="s">
        <v>0</v>
      </c>
      <c r="J59" s="5" t="s">
        <v>38</v>
      </c>
      <c r="K59" s="10" t="s">
        <v>55</v>
      </c>
      <c r="L59" s="8">
        <f>TIMEVALUE(J59)</f>
        <v>0.34652777777777777</v>
      </c>
      <c r="M59" s="8">
        <f>L59+0.5</f>
        <v>0.8465277777777778</v>
      </c>
      <c r="N59" s="1">
        <f t="shared" si="1"/>
        <v>1219</v>
      </c>
      <c r="P59" s="9">
        <f>MAX('Dose vs. time'!$P$11*(N59-'Dose vs. time'!$E$6)+'Dose vs. time'!$I$6,0)</f>
        <v>5560970297029.703</v>
      </c>
    </row>
    <row r="60" spans="2:16" ht="11.25">
      <c r="B60" s="4">
        <v>5</v>
      </c>
      <c r="C60" s="4">
        <v>30</v>
      </c>
      <c r="D60" s="4">
        <v>77</v>
      </c>
      <c r="E60" s="4">
        <v>36.6</v>
      </c>
      <c r="F60" s="4">
        <v>112.6</v>
      </c>
      <c r="G60" s="5">
        <v>0.9611111111111111</v>
      </c>
      <c r="I60" s="6" t="s">
        <v>0</v>
      </c>
      <c r="L60" s="8">
        <f>G60</f>
        <v>0.9611111111111111</v>
      </c>
      <c r="M60" s="8">
        <f>L60</f>
        <v>0.9611111111111111</v>
      </c>
      <c r="N60" s="1">
        <f t="shared" si="1"/>
        <v>1384</v>
      </c>
      <c r="P60" s="9">
        <f>MAX('Dose vs. time'!$P$11*(N60-'Dose vs. time'!$E$6)+'Dose vs. time'!$I$6,0)</f>
        <v>14195920792079.207</v>
      </c>
    </row>
    <row r="61" spans="2:16" ht="11.25">
      <c r="B61" s="4">
        <v>5</v>
      </c>
      <c r="C61" s="4">
        <v>30</v>
      </c>
      <c r="D61" s="4">
        <v>105</v>
      </c>
      <c r="E61" s="4">
        <v>85</v>
      </c>
      <c r="F61" s="4">
        <v>276</v>
      </c>
      <c r="G61" s="5">
        <v>0.05</v>
      </c>
      <c r="I61" s="6" t="s">
        <v>54</v>
      </c>
      <c r="L61" s="8">
        <f>G61+1</f>
        <v>1.05</v>
      </c>
      <c r="M61" s="8">
        <f>L61</f>
        <v>1.05</v>
      </c>
      <c r="N61" s="1">
        <f t="shared" si="1"/>
        <v>1512.0000000000002</v>
      </c>
      <c r="P61" s="9">
        <f>MAX('Dose vs. time'!$P$11*(N61-'Dose vs. time'!$E$6)+'Dose vs. time'!$I$6,0)</f>
        <v>20894549054905.5</v>
      </c>
    </row>
    <row r="62" spans="2:16" ht="11.25">
      <c r="B62" s="4">
        <v>5</v>
      </c>
      <c r="C62" s="4">
        <v>40</v>
      </c>
      <c r="D62" s="4">
        <v>23</v>
      </c>
      <c r="E62" s="4">
        <v>166</v>
      </c>
      <c r="F62" s="4">
        <v>349</v>
      </c>
      <c r="I62" s="6" t="s">
        <v>0</v>
      </c>
      <c r="J62" s="5" t="s">
        <v>14</v>
      </c>
      <c r="K62" s="10" t="s">
        <v>55</v>
      </c>
      <c r="L62" s="8">
        <f>TIMEVALUE(J62)</f>
        <v>0.27499999999999997</v>
      </c>
      <c r="M62" s="8">
        <f>L62+0.5</f>
        <v>0.7749999999999999</v>
      </c>
      <c r="N62" s="1">
        <f t="shared" si="1"/>
        <v>1115.9999999999998</v>
      </c>
      <c r="P62" s="9">
        <f>MAX('Dose vs. time'!$P$11*(N62-'Dose vs. time'!$E$6)+'Dose vs. time'!$I$6,0)</f>
        <v>170667866786.66678</v>
      </c>
    </row>
    <row r="63" spans="2:16" ht="11.25">
      <c r="B63" s="4">
        <v>5</v>
      </c>
      <c r="C63" s="4">
        <v>40</v>
      </c>
      <c r="D63" s="4">
        <v>51</v>
      </c>
      <c r="E63" s="4">
        <v>147</v>
      </c>
      <c r="F63" s="4">
        <v>318</v>
      </c>
      <c r="I63" s="6" t="s">
        <v>0</v>
      </c>
      <c r="J63" s="5" t="s">
        <v>39</v>
      </c>
      <c r="K63" s="10" t="s">
        <v>55</v>
      </c>
      <c r="L63" s="8">
        <f>TIMEVALUE(J63)</f>
        <v>0.34722222222222227</v>
      </c>
      <c r="M63" s="8">
        <f>L63+0.5</f>
        <v>0.8472222222222223</v>
      </c>
      <c r="N63" s="1">
        <f t="shared" si="1"/>
        <v>1220.0000000000002</v>
      </c>
      <c r="P63" s="9">
        <f>MAX('Dose vs. time'!$P$11*(N63-'Dose vs. time'!$E$6)+'Dose vs. time'!$I$6,0)</f>
        <v>5613303330333.045</v>
      </c>
    </row>
    <row r="64" spans="2:16" ht="11.25">
      <c r="B64" s="4">
        <v>5</v>
      </c>
      <c r="C64" s="4">
        <v>40</v>
      </c>
      <c r="D64" s="4">
        <v>78</v>
      </c>
      <c r="E64" s="4">
        <v>66.1</v>
      </c>
      <c r="F64" s="4">
        <v>140</v>
      </c>
      <c r="G64" s="5">
        <v>0.9618055555555555</v>
      </c>
      <c r="I64" s="6" t="s">
        <v>0</v>
      </c>
      <c r="L64" s="8">
        <f>G64</f>
        <v>0.9618055555555555</v>
      </c>
      <c r="M64" s="8">
        <f>L64</f>
        <v>0.9618055555555555</v>
      </c>
      <c r="N64" s="1">
        <f t="shared" si="1"/>
        <v>1385</v>
      </c>
      <c r="P64" s="9">
        <f>MAX('Dose vs. time'!$P$11*(N64-'Dose vs. time'!$E$6)+'Dose vs. time'!$I$6,0)</f>
        <v>14248253825382.537</v>
      </c>
    </row>
    <row r="65" spans="2:16" ht="11.25">
      <c r="B65" s="4">
        <v>5</v>
      </c>
      <c r="C65" s="4">
        <v>40</v>
      </c>
      <c r="D65" s="4">
        <v>106</v>
      </c>
      <c r="E65" s="4">
        <v>153</v>
      </c>
      <c r="F65" s="4">
        <v>338</v>
      </c>
      <c r="G65" s="5">
        <v>0.05069444444444445</v>
      </c>
      <c r="I65" s="6" t="s">
        <v>54</v>
      </c>
      <c r="L65" s="8">
        <f>G65+1</f>
        <v>1.0506944444444444</v>
      </c>
      <c r="M65" s="8">
        <f>L65</f>
        <v>1.0506944444444444</v>
      </c>
      <c r="N65" s="1">
        <f t="shared" si="1"/>
        <v>1513</v>
      </c>
      <c r="P65" s="9">
        <f>MAX('Dose vs. time'!$P$11*(N65-'Dose vs. time'!$E$6)+'Dose vs. time'!$I$6,0)</f>
        <v>20946882088208.82</v>
      </c>
    </row>
    <row r="66" spans="2:16" ht="11.25">
      <c r="B66" s="4">
        <v>6</v>
      </c>
      <c r="C66" s="4">
        <v>20</v>
      </c>
      <c r="D66" s="4">
        <v>24</v>
      </c>
      <c r="E66" s="4">
        <v>16</v>
      </c>
      <c r="F66" s="4">
        <v>142</v>
      </c>
      <c r="I66" s="6" t="s">
        <v>0</v>
      </c>
      <c r="J66" s="5" t="s">
        <v>15</v>
      </c>
      <c r="K66" s="10" t="s">
        <v>55</v>
      </c>
      <c r="L66" s="8">
        <f>TIMEVALUE(J66)</f>
        <v>0.27569444444444446</v>
      </c>
      <c r="M66" s="8">
        <f>L66+0.5</f>
        <v>0.7756944444444445</v>
      </c>
      <c r="N66" s="1">
        <f t="shared" si="1"/>
        <v>1117</v>
      </c>
      <c r="P66" s="9">
        <f>MAX('Dose vs. time'!$P$11*(N66-'Dose vs. time'!$E$6)+'Dose vs. time'!$I$6,0)</f>
        <v>223000900090.009</v>
      </c>
    </row>
    <row r="67" spans="2:16" ht="11.25">
      <c r="B67" s="4">
        <v>6</v>
      </c>
      <c r="C67" s="4">
        <v>20</v>
      </c>
      <c r="D67" s="4">
        <v>52</v>
      </c>
      <c r="E67" s="4">
        <v>14</v>
      </c>
      <c r="F67" s="4">
        <v>135</v>
      </c>
      <c r="I67" s="6" t="s">
        <v>0</v>
      </c>
      <c r="J67" s="5" t="s">
        <v>40</v>
      </c>
      <c r="K67" s="10" t="s">
        <v>55</v>
      </c>
      <c r="L67" s="8">
        <f>TIMEVALUE(J67)</f>
        <v>0.34791666666666665</v>
      </c>
      <c r="M67" s="8">
        <f>L67+0.5</f>
        <v>0.8479166666666667</v>
      </c>
      <c r="N67" s="1">
        <f t="shared" si="1"/>
        <v>1221</v>
      </c>
      <c r="P67" s="9">
        <f>MAX('Dose vs. time'!$P$11*(N67-'Dose vs. time'!$E$6)+'Dose vs. time'!$I$6,0)</f>
        <v>5665636363636.363</v>
      </c>
    </row>
    <row r="68" spans="2:16" ht="11.25">
      <c r="B68" s="4">
        <v>6</v>
      </c>
      <c r="C68" s="4">
        <v>20</v>
      </c>
      <c r="D68" s="4">
        <v>79</v>
      </c>
      <c r="E68" s="4">
        <v>11</v>
      </c>
      <c r="F68" s="4">
        <v>132</v>
      </c>
      <c r="G68" s="5">
        <v>0.9631944444444445</v>
      </c>
      <c r="I68" s="6" t="s">
        <v>0</v>
      </c>
      <c r="L68" s="8">
        <f>G68</f>
        <v>0.9631944444444445</v>
      </c>
      <c r="M68" s="8">
        <f>L68</f>
        <v>0.9631944444444445</v>
      </c>
      <c r="N68" s="1">
        <f t="shared" si="1"/>
        <v>1387</v>
      </c>
      <c r="P68" s="9">
        <f>MAX('Dose vs. time'!$P$11*(N68-'Dose vs. time'!$E$6)+'Dose vs. time'!$I$6,0)</f>
        <v>14352919891989.197</v>
      </c>
    </row>
    <row r="69" spans="2:16" ht="11.25">
      <c r="B69" s="4">
        <v>6</v>
      </c>
      <c r="C69" s="4">
        <v>20</v>
      </c>
      <c r="D69" s="4">
        <v>107</v>
      </c>
      <c r="E69" s="4">
        <v>9</v>
      </c>
      <c r="F69" s="4">
        <v>130</v>
      </c>
      <c r="G69" s="5">
        <v>0.05277777777777778</v>
      </c>
      <c r="I69" s="6" t="s">
        <v>54</v>
      </c>
      <c r="L69" s="8">
        <f>G69+1</f>
        <v>1.0527777777777778</v>
      </c>
      <c r="M69" s="8">
        <f>L69</f>
        <v>1.0527777777777778</v>
      </c>
      <c r="N69" s="1">
        <f t="shared" si="1"/>
        <v>1516</v>
      </c>
      <c r="P69" s="9">
        <f>MAX('Dose vs. time'!$P$11*(N69-'Dose vs. time'!$E$6)+'Dose vs. time'!$I$6,0)</f>
        <v>21103881188118.812</v>
      </c>
    </row>
    <row r="70" spans="2:16" ht="11.25">
      <c r="B70" s="4">
        <v>6</v>
      </c>
      <c r="C70" s="4">
        <v>30</v>
      </c>
      <c r="D70" s="4">
        <v>25</v>
      </c>
      <c r="E70" s="4">
        <v>50</v>
      </c>
      <c r="F70" s="4">
        <v>179</v>
      </c>
      <c r="I70" s="6" t="s">
        <v>0</v>
      </c>
      <c r="J70" s="5" t="s">
        <v>16</v>
      </c>
      <c r="K70" s="10" t="s">
        <v>55</v>
      </c>
      <c r="L70" s="8">
        <f>TIMEVALUE(J70)</f>
        <v>0.27638888888888885</v>
      </c>
      <c r="M70" s="8">
        <f>L70+0.5</f>
        <v>0.7763888888888888</v>
      </c>
      <c r="N70" s="1">
        <f t="shared" si="1"/>
        <v>1118</v>
      </c>
      <c r="P70" s="9">
        <f>MAX('Dose vs. time'!$P$11*(N70-'Dose vs. time'!$E$6)+'Dose vs. time'!$I$6,0)</f>
        <v>275333933393.33936</v>
      </c>
    </row>
    <row r="71" spans="2:16" ht="11.25">
      <c r="B71" s="4">
        <v>6</v>
      </c>
      <c r="C71" s="4">
        <v>30</v>
      </c>
      <c r="D71" s="4">
        <v>53</v>
      </c>
      <c r="E71" s="4">
        <v>52</v>
      </c>
      <c r="F71" s="4">
        <v>178</v>
      </c>
      <c r="I71" s="6" t="s">
        <v>0</v>
      </c>
      <c r="J71" s="5" t="s">
        <v>41</v>
      </c>
      <c r="K71" s="10" t="s">
        <v>55</v>
      </c>
      <c r="L71" s="8">
        <f>TIMEVALUE(J71)</f>
        <v>0.34861111111111115</v>
      </c>
      <c r="M71" s="8">
        <f>L71+0.5</f>
        <v>0.8486111111111112</v>
      </c>
      <c r="N71" s="1">
        <f t="shared" si="1"/>
        <v>1222</v>
      </c>
      <c r="P71" s="9">
        <f>MAX('Dose vs. time'!$P$11*(N71-'Dose vs. time'!$E$6)+'Dose vs. time'!$I$6,0)</f>
        <v>5717969396939.693</v>
      </c>
    </row>
    <row r="72" spans="2:16" ht="11.25">
      <c r="B72" s="4">
        <v>6</v>
      </c>
      <c r="C72" s="4">
        <v>30</v>
      </c>
      <c r="D72" s="4">
        <v>80</v>
      </c>
      <c r="E72" s="4">
        <v>51.9</v>
      </c>
      <c r="F72" s="4">
        <v>173.9</v>
      </c>
      <c r="G72" s="5">
        <v>0.9638888888888889</v>
      </c>
      <c r="I72" s="6" t="s">
        <v>0</v>
      </c>
      <c r="L72" s="8">
        <f>G72</f>
        <v>0.9638888888888889</v>
      </c>
      <c r="M72" s="8">
        <f>L72</f>
        <v>0.9638888888888889</v>
      </c>
      <c r="N72" s="1">
        <f t="shared" si="1"/>
        <v>1388</v>
      </c>
      <c r="P72" s="9">
        <f>MAX('Dose vs. time'!$P$11*(N72-'Dose vs. time'!$E$6)+'Dose vs. time'!$I$6,0)</f>
        <v>14405252925292.53</v>
      </c>
    </row>
    <row r="73" spans="2:16" ht="11.25">
      <c r="B73" s="4">
        <v>6</v>
      </c>
      <c r="C73" s="4">
        <v>30</v>
      </c>
      <c r="D73" s="4">
        <v>108</v>
      </c>
      <c r="E73" s="4">
        <v>49</v>
      </c>
      <c r="F73" s="4">
        <v>173</v>
      </c>
      <c r="G73" s="5">
        <v>0.05347222222222222</v>
      </c>
      <c r="I73" s="6" t="s">
        <v>54</v>
      </c>
      <c r="L73" s="8">
        <f>G73+1</f>
        <v>1.0534722222222221</v>
      </c>
      <c r="M73" s="8">
        <f>L73</f>
        <v>1.0534722222222221</v>
      </c>
      <c r="N73" s="1">
        <f t="shared" si="1"/>
        <v>1517</v>
      </c>
      <c r="P73" s="9">
        <f>MAX('Dose vs. time'!$P$11*(N73-'Dose vs. time'!$E$6)+'Dose vs. time'!$I$6,0)</f>
        <v>21156214221422.14</v>
      </c>
    </row>
    <row r="74" spans="2:16" ht="11.25">
      <c r="B74" s="4">
        <v>6</v>
      </c>
      <c r="C74" s="4">
        <v>40</v>
      </c>
      <c r="D74" s="4">
        <v>26</v>
      </c>
      <c r="E74" s="4">
        <v>96</v>
      </c>
      <c r="F74" s="4">
        <v>227</v>
      </c>
      <c r="I74" s="6" t="s">
        <v>0</v>
      </c>
      <c r="J74" s="5" t="s">
        <v>17</v>
      </c>
      <c r="K74" s="10" t="s">
        <v>55</v>
      </c>
      <c r="L74" s="8">
        <f>TIMEVALUE(J74)</f>
        <v>0.27708333333333335</v>
      </c>
      <c r="M74" s="8">
        <f>L74+0.5</f>
        <v>0.7770833333333333</v>
      </c>
      <c r="N74" s="1">
        <f t="shared" si="1"/>
        <v>1119</v>
      </c>
      <c r="P74" s="9">
        <f>MAX('Dose vs. time'!$P$11*(N74-'Dose vs. time'!$E$6)+'Dose vs. time'!$I$6,0)</f>
        <v>327666966696.6697</v>
      </c>
    </row>
    <row r="75" spans="2:16" ht="11.25">
      <c r="B75" s="4">
        <v>6</v>
      </c>
      <c r="C75" s="4">
        <v>40</v>
      </c>
      <c r="D75" s="4">
        <v>54</v>
      </c>
      <c r="E75" s="4">
        <v>103</v>
      </c>
      <c r="F75" s="4">
        <v>219</v>
      </c>
      <c r="I75" s="6" t="s">
        <v>0</v>
      </c>
      <c r="J75" s="5" t="s">
        <v>42</v>
      </c>
      <c r="K75" s="10" t="s">
        <v>55</v>
      </c>
      <c r="L75" s="8">
        <f>TIMEVALUE(J75)</f>
        <v>0.34930555555555554</v>
      </c>
      <c r="M75" s="8">
        <f>L75+0.5</f>
        <v>0.8493055555555555</v>
      </c>
      <c r="N75" s="1">
        <f t="shared" si="1"/>
        <v>1223</v>
      </c>
      <c r="P75" s="9">
        <f>MAX('Dose vs. time'!$P$11*(N75-'Dose vs. time'!$E$6)+'Dose vs. time'!$I$6,0)</f>
        <v>5770302430243.024</v>
      </c>
    </row>
    <row r="76" spans="2:16" ht="11.25">
      <c r="B76" s="4">
        <v>6</v>
      </c>
      <c r="C76" s="4">
        <v>40</v>
      </c>
      <c r="D76" s="4">
        <v>81</v>
      </c>
      <c r="E76" s="4">
        <v>95.9</v>
      </c>
      <c r="F76" s="4">
        <v>219.8</v>
      </c>
      <c r="G76" s="5">
        <v>0.9652777777777778</v>
      </c>
      <c r="I76" s="6" t="s">
        <v>0</v>
      </c>
      <c r="L76" s="8">
        <f>G76</f>
        <v>0.9652777777777778</v>
      </c>
      <c r="M76" s="8">
        <f>L76</f>
        <v>0.9652777777777778</v>
      </c>
      <c r="N76" s="1">
        <f t="shared" si="1"/>
        <v>1390</v>
      </c>
      <c r="P76" s="9">
        <f>MAX('Dose vs. time'!$P$11*(N76-'Dose vs. time'!$E$6)+'Dose vs. time'!$I$6,0)</f>
        <v>14509918991899.19</v>
      </c>
    </row>
    <row r="77" spans="2:16" ht="11.25">
      <c r="B77" s="4">
        <v>6</v>
      </c>
      <c r="C77" s="4">
        <v>40</v>
      </c>
      <c r="D77" s="4">
        <v>109</v>
      </c>
      <c r="E77" s="4">
        <v>93</v>
      </c>
      <c r="F77" s="4">
        <v>215</v>
      </c>
      <c r="G77" s="5">
        <v>0.05416666666666667</v>
      </c>
      <c r="I77" s="6" t="s">
        <v>54</v>
      </c>
      <c r="L77" s="8">
        <f>G77+1</f>
        <v>1.0541666666666667</v>
      </c>
      <c r="M77" s="8">
        <f>L77</f>
        <v>1.0541666666666667</v>
      </c>
      <c r="N77" s="1">
        <f t="shared" si="1"/>
        <v>1518</v>
      </c>
      <c r="P77" s="9">
        <f>MAX('Dose vs. time'!$P$11*(N77-'Dose vs. time'!$E$6)+'Dose vs. time'!$I$6,0)</f>
        <v>21208547254725.473</v>
      </c>
    </row>
    <row r="78" spans="2:16" ht="11.25">
      <c r="B78" s="4">
        <v>7</v>
      </c>
      <c r="C78" s="4">
        <v>20</v>
      </c>
      <c r="D78" s="4">
        <v>27</v>
      </c>
      <c r="E78" s="4">
        <v>19</v>
      </c>
      <c r="F78" s="4">
        <v>218</v>
      </c>
      <c r="I78" s="6" t="s">
        <v>0</v>
      </c>
      <c r="J78" s="5" t="s">
        <v>18</v>
      </c>
      <c r="K78" s="10" t="s">
        <v>55</v>
      </c>
      <c r="L78" s="8">
        <f>TIMEVALUE(J78)</f>
        <v>0.27847222222222223</v>
      </c>
      <c r="M78" s="8">
        <f>L78+0.5</f>
        <v>0.7784722222222222</v>
      </c>
      <c r="N78" s="1">
        <f t="shared" si="1"/>
        <v>1121</v>
      </c>
      <c r="P78" s="9">
        <f>MAX('Dose vs. time'!$P$11*(N78-'Dose vs. time'!$E$6)+'Dose vs. time'!$I$6,0)</f>
        <v>432333033303.3303</v>
      </c>
    </row>
    <row r="79" spans="2:16" ht="11.25">
      <c r="B79" s="4">
        <v>7</v>
      </c>
      <c r="C79" s="4">
        <v>20</v>
      </c>
      <c r="D79" s="4">
        <v>55</v>
      </c>
      <c r="E79" s="4">
        <v>21</v>
      </c>
      <c r="F79" s="4">
        <v>221</v>
      </c>
      <c r="I79" s="6" t="s">
        <v>0</v>
      </c>
      <c r="J79" s="5" t="s">
        <v>43</v>
      </c>
      <c r="K79" s="10" t="s">
        <v>55</v>
      </c>
      <c r="L79" s="8">
        <f>TIMEVALUE(J79)</f>
        <v>0.3506944444444444</v>
      </c>
      <c r="M79" s="8">
        <f>L79+0.5</f>
        <v>0.8506944444444444</v>
      </c>
      <c r="N79" s="1">
        <f t="shared" si="1"/>
        <v>1224.9999999999998</v>
      </c>
      <c r="P79" s="9">
        <f>MAX('Dose vs. time'!$P$11*(N79-'Dose vs. time'!$E$6)+'Dose vs. time'!$I$6,0)</f>
        <v>5874968496849.673</v>
      </c>
    </row>
    <row r="80" spans="2:16" ht="11.25">
      <c r="B80" s="4">
        <v>7</v>
      </c>
      <c r="C80" s="4">
        <v>20</v>
      </c>
      <c r="D80" s="4">
        <v>82</v>
      </c>
      <c r="E80" s="4">
        <v>14.8</v>
      </c>
      <c r="F80" s="4">
        <v>219.9</v>
      </c>
      <c r="G80" s="5">
        <v>0.9659722222222222</v>
      </c>
      <c r="I80" s="6" t="s">
        <v>0</v>
      </c>
      <c r="L80" s="8">
        <f>G80</f>
        <v>0.9659722222222222</v>
      </c>
      <c r="M80" s="8">
        <f>L80</f>
        <v>0.9659722222222222</v>
      </c>
      <c r="N80" s="1">
        <f t="shared" si="1"/>
        <v>1391</v>
      </c>
      <c r="P80" s="9">
        <f>MAX('Dose vs. time'!$P$11*(N80-'Dose vs. time'!$E$6)+'Dose vs. time'!$I$6,0)</f>
        <v>14562252025202.52</v>
      </c>
    </row>
    <row r="81" spans="2:16" ht="11.25">
      <c r="B81" s="4">
        <v>7</v>
      </c>
      <c r="C81" s="4">
        <v>20</v>
      </c>
      <c r="D81" s="4">
        <v>110</v>
      </c>
      <c r="E81" s="4">
        <v>11</v>
      </c>
      <c r="F81" s="4">
        <v>212</v>
      </c>
      <c r="G81" s="5">
        <v>0.05555555555555555</v>
      </c>
      <c r="I81" s="6" t="s">
        <v>54</v>
      </c>
      <c r="L81" s="8">
        <f>G81+1</f>
        <v>1.0555555555555556</v>
      </c>
      <c r="M81" s="8">
        <f>L81</f>
        <v>1.0555555555555556</v>
      </c>
      <c r="N81" s="1">
        <f t="shared" si="1"/>
        <v>1520.0000000000002</v>
      </c>
      <c r="P81" s="9">
        <f>MAX('Dose vs. time'!$P$11*(N81-'Dose vs. time'!$E$6)+'Dose vs. time'!$I$6,0)</f>
        <v>21313213321332.145</v>
      </c>
    </row>
    <row r="82" spans="2:16" ht="11.25">
      <c r="B82" s="4">
        <v>7</v>
      </c>
      <c r="C82" s="4">
        <v>30</v>
      </c>
      <c r="D82" s="4">
        <v>28</v>
      </c>
      <c r="E82" s="4">
        <v>87</v>
      </c>
      <c r="F82" s="4">
        <v>282</v>
      </c>
      <c r="I82" s="6" t="s">
        <v>0</v>
      </c>
      <c r="J82" s="5" t="s">
        <v>19</v>
      </c>
      <c r="K82" s="10" t="s">
        <v>55</v>
      </c>
      <c r="L82" s="8">
        <f>TIMEVALUE(J82)</f>
        <v>0.2791666666666667</v>
      </c>
      <c r="M82" s="8">
        <f>L82+0.5</f>
        <v>0.7791666666666667</v>
      </c>
      <c r="N82" s="1">
        <f t="shared" si="1"/>
        <v>1122</v>
      </c>
      <c r="P82" s="9">
        <f>MAX('Dose vs. time'!$P$11*(N82-'Dose vs. time'!$E$6)+'Dose vs. time'!$I$6,0)</f>
        <v>484666066606.66064</v>
      </c>
    </row>
    <row r="83" spans="2:16" ht="11.25">
      <c r="B83" s="4">
        <v>7</v>
      </c>
      <c r="C83" s="4">
        <v>30</v>
      </c>
      <c r="D83" s="4">
        <v>56</v>
      </c>
      <c r="E83" s="4">
        <v>90</v>
      </c>
      <c r="F83" s="4">
        <v>288</v>
      </c>
      <c r="I83" s="6" t="s">
        <v>0</v>
      </c>
      <c r="J83" s="5" t="s">
        <v>43</v>
      </c>
      <c r="K83" s="10" t="s">
        <v>55</v>
      </c>
      <c r="L83" s="8">
        <f>TIMEVALUE(J83)</f>
        <v>0.3506944444444444</v>
      </c>
      <c r="M83" s="8">
        <f>L83+0.5</f>
        <v>0.8506944444444444</v>
      </c>
      <c r="N83" s="1">
        <f t="shared" si="1"/>
        <v>1224.9999999999998</v>
      </c>
      <c r="P83" s="9">
        <f>MAX('Dose vs. time'!$P$11*(N83-'Dose vs. time'!$E$6)+'Dose vs. time'!$I$6,0)</f>
        <v>5874968496849.673</v>
      </c>
    </row>
    <row r="84" spans="2:16" ht="11.25">
      <c r="B84" s="4">
        <v>7</v>
      </c>
      <c r="C84" s="4">
        <v>30</v>
      </c>
      <c r="D84" s="4">
        <v>83</v>
      </c>
      <c r="E84" s="4">
        <v>89.3</v>
      </c>
      <c r="F84" s="4">
        <v>289.4</v>
      </c>
      <c r="G84" s="5">
        <v>0.9666666666666667</v>
      </c>
      <c r="I84" s="6" t="s">
        <v>0</v>
      </c>
      <c r="L84" s="8">
        <f>G84</f>
        <v>0.9666666666666667</v>
      </c>
      <c r="M84" s="8">
        <f>L84</f>
        <v>0.9666666666666667</v>
      </c>
      <c r="N84" s="1">
        <f t="shared" si="1"/>
        <v>1392</v>
      </c>
      <c r="P84" s="9">
        <f>MAX('Dose vs. time'!$P$11*(N84-'Dose vs. time'!$E$6)+'Dose vs. time'!$I$6,0)</f>
        <v>14614585058505.85</v>
      </c>
    </row>
    <row r="85" spans="2:16" ht="11.25">
      <c r="B85" s="4">
        <v>7</v>
      </c>
      <c r="C85" s="4">
        <v>30</v>
      </c>
      <c r="D85" s="4">
        <v>111</v>
      </c>
      <c r="E85" s="4">
        <v>82</v>
      </c>
      <c r="F85" s="4">
        <v>281</v>
      </c>
      <c r="G85" s="5">
        <v>0.05625</v>
      </c>
      <c r="I85" s="6" t="s">
        <v>54</v>
      </c>
      <c r="L85" s="8">
        <f>G85+1</f>
        <v>1.05625</v>
      </c>
      <c r="M85" s="8">
        <f>L85</f>
        <v>1.05625</v>
      </c>
      <c r="N85" s="1">
        <f t="shared" si="1"/>
        <v>1520.9999999999998</v>
      </c>
      <c r="P85" s="9">
        <f>MAX('Dose vs. time'!$P$11*(N85-'Dose vs. time'!$E$6)+'Dose vs. time'!$I$6,0)</f>
        <v>21365546354635.45</v>
      </c>
    </row>
    <row r="86" spans="2:16" ht="11.25">
      <c r="B86" s="4">
        <v>7</v>
      </c>
      <c r="C86" s="4">
        <v>40</v>
      </c>
      <c r="D86" s="4">
        <v>29</v>
      </c>
      <c r="E86" s="4">
        <v>164</v>
      </c>
      <c r="F86" s="4">
        <v>349</v>
      </c>
      <c r="I86" s="6" t="s">
        <v>0</v>
      </c>
      <c r="J86" s="5" t="s">
        <v>20</v>
      </c>
      <c r="K86" s="10" t="s">
        <v>55</v>
      </c>
      <c r="L86" s="8">
        <f>TIMEVALUE(J86)</f>
        <v>0.2798611111111111</v>
      </c>
      <c r="M86" s="8">
        <f>L86+0.5</f>
        <v>0.7798611111111111</v>
      </c>
      <c r="N86" s="1">
        <f t="shared" si="1"/>
        <v>1123</v>
      </c>
      <c r="P86" s="9">
        <f>MAX('Dose vs. time'!$P$11*(N86-'Dose vs. time'!$E$6)+'Dose vs. time'!$I$6,0)</f>
        <v>536999099909.99097</v>
      </c>
    </row>
    <row r="87" spans="2:16" ht="11.25">
      <c r="B87" s="4">
        <v>7</v>
      </c>
      <c r="C87" s="4">
        <v>40</v>
      </c>
      <c r="D87" s="4">
        <v>57</v>
      </c>
      <c r="E87" s="4">
        <v>166</v>
      </c>
      <c r="F87" s="4">
        <v>356</v>
      </c>
      <c r="I87" s="6" t="s">
        <v>0</v>
      </c>
      <c r="J87" s="5" t="s">
        <v>44</v>
      </c>
      <c r="K87" s="10" t="s">
        <v>55</v>
      </c>
      <c r="L87" s="8">
        <f>TIMEVALUE(J87)</f>
        <v>0.3513888888888889</v>
      </c>
      <c r="M87" s="8">
        <f>L87+0.5</f>
        <v>0.851388888888889</v>
      </c>
      <c r="N87" s="1">
        <f t="shared" si="1"/>
        <v>1226.0000000000002</v>
      </c>
      <c r="P87" s="9">
        <f>MAX('Dose vs. time'!$P$11*(N87-'Dose vs. time'!$E$6)+'Dose vs. time'!$I$6,0)</f>
        <v>5927301530153.027</v>
      </c>
    </row>
    <row r="88" spans="2:16" ht="11.25">
      <c r="B88" s="4">
        <v>7</v>
      </c>
      <c r="C88" s="4">
        <v>40</v>
      </c>
      <c r="D88" s="4">
        <v>84</v>
      </c>
      <c r="E88" s="4">
        <v>162.2</v>
      </c>
      <c r="F88" s="4">
        <v>357.8</v>
      </c>
      <c r="G88" s="5">
        <v>0.9666666666666667</v>
      </c>
      <c r="I88" s="6" t="s">
        <v>0</v>
      </c>
      <c r="L88" s="8">
        <f>G88</f>
        <v>0.9666666666666667</v>
      </c>
      <c r="M88" s="8">
        <f>L88</f>
        <v>0.9666666666666667</v>
      </c>
      <c r="N88" s="1">
        <f t="shared" si="1"/>
        <v>1392</v>
      </c>
      <c r="P88" s="9">
        <f>MAX('Dose vs. time'!$P$11*(N88-'Dose vs. time'!$E$6)+'Dose vs. time'!$I$6,0)</f>
        <v>14614585058505.85</v>
      </c>
    </row>
    <row r="89" spans="2:16" ht="11.25">
      <c r="B89" s="4">
        <v>7</v>
      </c>
      <c r="C89" s="4">
        <v>40</v>
      </c>
      <c r="D89" s="4">
        <v>112</v>
      </c>
      <c r="E89" s="4">
        <v>160</v>
      </c>
      <c r="F89" s="4">
        <v>347</v>
      </c>
      <c r="G89" s="5">
        <v>0.05625</v>
      </c>
      <c r="I89" s="6" t="s">
        <v>54</v>
      </c>
      <c r="L89" s="8">
        <f>G89+1</f>
        <v>1.05625</v>
      </c>
      <c r="M89" s="8">
        <f>L89</f>
        <v>1.05625</v>
      </c>
      <c r="N89" s="1">
        <f t="shared" si="1"/>
        <v>1520.9999999999998</v>
      </c>
      <c r="P89" s="9">
        <f>MAX('Dose vs. time'!$P$11*(N89-'Dose vs. time'!$E$6)+'Dose vs. time'!$I$6,0)</f>
        <v>21365546354635.45</v>
      </c>
    </row>
    <row r="90" spans="2:16" ht="11.25">
      <c r="B90" s="4">
        <v>8</v>
      </c>
      <c r="C90" s="4">
        <v>20</v>
      </c>
      <c r="D90" s="4">
        <v>30</v>
      </c>
      <c r="E90" s="4">
        <v>32</v>
      </c>
      <c r="F90" s="4">
        <v>224</v>
      </c>
      <c r="I90" s="6" t="s">
        <v>0</v>
      </c>
      <c r="J90" s="5" t="s">
        <v>21</v>
      </c>
      <c r="K90" s="10" t="s">
        <v>55</v>
      </c>
      <c r="L90" s="8">
        <f>TIMEVALUE(J90)</f>
        <v>0.28055555555555556</v>
      </c>
      <c r="M90" s="8">
        <f>L90+0.5</f>
        <v>0.7805555555555556</v>
      </c>
      <c r="N90" s="1">
        <f t="shared" si="1"/>
        <v>1124</v>
      </c>
      <c r="P90" s="9">
        <f>MAX('Dose vs. time'!$P$11*(N90-'Dose vs. time'!$E$6)+'Dose vs. time'!$I$6,0)</f>
        <v>589332133213.3213</v>
      </c>
    </row>
    <row r="91" spans="2:16" ht="11.25">
      <c r="B91" s="4">
        <v>8</v>
      </c>
      <c r="C91" s="4">
        <v>20</v>
      </c>
      <c r="D91" s="4">
        <v>58</v>
      </c>
      <c r="E91" s="4">
        <v>30</v>
      </c>
      <c r="F91" s="4">
        <v>220</v>
      </c>
      <c r="I91" s="6" t="s">
        <v>0</v>
      </c>
      <c r="J91" s="5" t="s">
        <v>45</v>
      </c>
      <c r="K91" s="10" t="s">
        <v>55</v>
      </c>
      <c r="L91" s="8">
        <f>TIMEVALUE(J91)</f>
        <v>0.3520833333333333</v>
      </c>
      <c r="M91" s="8">
        <f>L91+0.5</f>
        <v>0.8520833333333333</v>
      </c>
      <c r="N91" s="1">
        <f t="shared" si="1"/>
        <v>1227</v>
      </c>
      <c r="P91" s="9">
        <f>MAX('Dose vs. time'!$P$11*(N91-'Dose vs. time'!$E$6)+'Dose vs. time'!$I$6,0)</f>
        <v>5979634563456.346</v>
      </c>
    </row>
    <row r="92" spans="2:16" ht="11.25">
      <c r="B92" s="4">
        <v>8</v>
      </c>
      <c r="C92" s="4">
        <v>20</v>
      </c>
      <c r="D92" s="4">
        <v>85</v>
      </c>
      <c r="E92" s="4">
        <v>16.5</v>
      </c>
      <c r="F92" s="4">
        <v>100.2</v>
      </c>
      <c r="G92" s="5">
        <v>0.9680555555555556</v>
      </c>
      <c r="I92" s="6" t="s">
        <v>0</v>
      </c>
      <c r="L92" s="8">
        <f>G92</f>
        <v>0.9680555555555556</v>
      </c>
      <c r="M92" s="8">
        <f>L92</f>
        <v>0.9680555555555556</v>
      </c>
      <c r="N92" s="1">
        <f t="shared" si="1"/>
        <v>1394</v>
      </c>
      <c r="P92" s="9">
        <f>MAX('Dose vs. time'!$P$11*(N92-'Dose vs. time'!$E$6)+'Dose vs. time'!$I$6,0)</f>
        <v>14719251125112.51</v>
      </c>
    </row>
    <row r="93" spans="2:16" ht="11.25">
      <c r="B93" s="4">
        <v>8</v>
      </c>
      <c r="C93" s="4">
        <v>20</v>
      </c>
      <c r="D93" s="4">
        <v>113</v>
      </c>
      <c r="E93" s="4">
        <v>31</v>
      </c>
      <c r="F93" s="4">
        <v>203</v>
      </c>
      <c r="G93" s="5">
        <v>0.05694444444444444</v>
      </c>
      <c r="I93" s="6" t="s">
        <v>54</v>
      </c>
      <c r="L93" s="8">
        <f>G93+1</f>
        <v>1.0569444444444445</v>
      </c>
      <c r="M93" s="8">
        <f>L93</f>
        <v>1.0569444444444445</v>
      </c>
      <c r="N93" s="1">
        <f t="shared" si="1"/>
        <v>1522</v>
      </c>
      <c r="P93" s="9">
        <f>MAX('Dose vs. time'!$P$11*(N93-'Dose vs. time'!$E$6)+'Dose vs. time'!$I$6,0)</f>
        <v>21417879387938.793</v>
      </c>
    </row>
    <row r="94" spans="2:16" ht="11.25">
      <c r="B94" s="4">
        <v>8</v>
      </c>
      <c r="C94" s="4">
        <v>30</v>
      </c>
      <c r="D94" s="4">
        <v>31</v>
      </c>
      <c r="E94" s="4">
        <v>100</v>
      </c>
      <c r="F94" s="4">
        <v>283</v>
      </c>
      <c r="I94" s="6" t="s">
        <v>0</v>
      </c>
      <c r="J94" s="5" t="s">
        <v>22</v>
      </c>
      <c r="K94" s="10" t="s">
        <v>55</v>
      </c>
      <c r="L94" s="8">
        <f>TIMEVALUE(J94)</f>
        <v>0.28125</v>
      </c>
      <c r="M94" s="8">
        <f>L94+0.5</f>
        <v>0.78125</v>
      </c>
      <c r="N94" s="1">
        <f t="shared" si="1"/>
        <v>1125</v>
      </c>
      <c r="P94" s="9">
        <f>MAX('Dose vs. time'!$P$11*(N94-'Dose vs. time'!$E$6)+'Dose vs. time'!$I$6,0)</f>
        <v>641665166516.6516</v>
      </c>
    </row>
    <row r="95" spans="2:16" ht="11.25">
      <c r="B95" s="4">
        <v>8</v>
      </c>
      <c r="C95" s="4">
        <v>30</v>
      </c>
      <c r="D95" s="4">
        <v>59</v>
      </c>
      <c r="E95" s="4">
        <v>97</v>
      </c>
      <c r="F95" s="4">
        <v>280</v>
      </c>
      <c r="I95" s="6" t="s">
        <v>0</v>
      </c>
      <c r="J95" s="5" t="s">
        <v>45</v>
      </c>
      <c r="K95" s="10" t="s">
        <v>55</v>
      </c>
      <c r="L95" s="8">
        <f>TIMEVALUE(J95)</f>
        <v>0.3520833333333333</v>
      </c>
      <c r="M95" s="8">
        <f>L95+0.5</f>
        <v>0.8520833333333333</v>
      </c>
      <c r="N95" s="1">
        <f t="shared" si="1"/>
        <v>1227</v>
      </c>
      <c r="P95" s="9">
        <f>MAX('Dose vs. time'!$P$11*(N95-'Dose vs. time'!$E$6)+'Dose vs. time'!$I$6,0)</f>
        <v>5979634563456.346</v>
      </c>
    </row>
    <row r="96" spans="2:16" ht="11.25">
      <c r="B96" s="4">
        <v>8</v>
      </c>
      <c r="C96" s="4">
        <v>30</v>
      </c>
      <c r="D96" s="4">
        <v>86</v>
      </c>
      <c r="E96" s="4">
        <v>47.4</v>
      </c>
      <c r="F96" s="4">
        <v>131.1</v>
      </c>
      <c r="G96" s="5">
        <v>0.96875</v>
      </c>
      <c r="I96" s="6" t="s">
        <v>0</v>
      </c>
      <c r="L96" s="8">
        <f>G96</f>
        <v>0.96875</v>
      </c>
      <c r="M96" s="8">
        <f>L96</f>
        <v>0.96875</v>
      </c>
      <c r="N96" s="1">
        <f t="shared" si="1"/>
        <v>1395</v>
      </c>
      <c r="P96" s="9">
        <f>MAX('Dose vs. time'!$P$11*(N96-'Dose vs. time'!$E$6)+'Dose vs. time'!$I$6,0)</f>
        <v>14771584158415.84</v>
      </c>
    </row>
    <row r="97" spans="2:16" ht="11.25">
      <c r="B97" s="4">
        <v>8</v>
      </c>
      <c r="C97" s="4">
        <v>30</v>
      </c>
      <c r="D97" s="4">
        <v>114</v>
      </c>
      <c r="E97" s="4">
        <v>92</v>
      </c>
      <c r="F97" s="4">
        <v>258</v>
      </c>
      <c r="G97" s="5">
        <v>0.05833333333333333</v>
      </c>
      <c r="I97" s="6" t="s">
        <v>54</v>
      </c>
      <c r="L97" s="8">
        <f>G97+1</f>
        <v>1.0583333333333333</v>
      </c>
      <c r="M97" s="8">
        <f>L97</f>
        <v>1.0583333333333333</v>
      </c>
      <c r="N97" s="1">
        <f t="shared" si="1"/>
        <v>1524</v>
      </c>
      <c r="P97" s="9">
        <f>MAX('Dose vs. time'!$P$11*(N97-'Dose vs. time'!$E$6)+'Dose vs. time'!$I$6,0)</f>
        <v>21522545454545.453</v>
      </c>
    </row>
    <row r="98" spans="2:16" ht="11.25">
      <c r="B98" s="4">
        <v>8</v>
      </c>
      <c r="C98" s="4">
        <v>40</v>
      </c>
      <c r="D98" s="4">
        <v>32</v>
      </c>
      <c r="E98" s="4">
        <v>172</v>
      </c>
      <c r="F98" s="4">
        <v>354</v>
      </c>
      <c r="I98" s="6" t="s">
        <v>0</v>
      </c>
      <c r="J98" s="5" t="s">
        <v>23</v>
      </c>
      <c r="K98" s="10" t="s">
        <v>55</v>
      </c>
      <c r="L98" s="8">
        <f>TIMEVALUE(J98)</f>
        <v>0.28194444444444444</v>
      </c>
      <c r="M98" s="8">
        <f>L98+0.5</f>
        <v>0.7819444444444444</v>
      </c>
      <c r="N98" s="1">
        <f t="shared" si="1"/>
        <v>1126</v>
      </c>
      <c r="P98" s="9">
        <f>MAX('Dose vs. time'!$P$11*(N98-'Dose vs. time'!$E$6)+'Dose vs. time'!$I$6,0)</f>
        <v>693998199819.9819</v>
      </c>
    </row>
    <row r="99" spans="2:16" ht="11.25">
      <c r="B99" s="4">
        <v>8</v>
      </c>
      <c r="C99" s="4">
        <v>40</v>
      </c>
      <c r="D99" s="4">
        <v>60</v>
      </c>
      <c r="E99" s="4">
        <v>167</v>
      </c>
      <c r="F99" s="4">
        <v>336</v>
      </c>
      <c r="I99" s="6" t="s">
        <v>0</v>
      </c>
      <c r="J99" s="5" t="s">
        <v>46</v>
      </c>
      <c r="K99" s="10" t="s">
        <v>55</v>
      </c>
      <c r="L99" s="8">
        <f>TIMEVALUE(J99)</f>
        <v>0.3527777777777778</v>
      </c>
      <c r="M99" s="8">
        <f>L99+0.5</f>
        <v>0.8527777777777779</v>
      </c>
      <c r="N99" s="1">
        <f t="shared" si="1"/>
        <v>1228</v>
      </c>
      <c r="P99" s="9">
        <f>MAX('Dose vs. time'!$P$11*(N99-'Dose vs. time'!$E$6)+'Dose vs. time'!$I$6,0)</f>
        <v>6031967596759.676</v>
      </c>
    </row>
    <row r="100" spans="2:16" ht="11.25">
      <c r="B100" s="4">
        <v>8</v>
      </c>
      <c r="C100" s="4">
        <v>40</v>
      </c>
      <c r="D100" s="4">
        <v>87</v>
      </c>
      <c r="E100" s="4">
        <v>80.4</v>
      </c>
      <c r="F100" s="4">
        <v>159.3</v>
      </c>
      <c r="G100" s="5">
        <v>0.9694444444444444</v>
      </c>
      <c r="I100" s="6" t="s">
        <v>0</v>
      </c>
      <c r="L100" s="8">
        <f>G100</f>
        <v>0.9694444444444444</v>
      </c>
      <c r="M100" s="8">
        <f>L100</f>
        <v>0.9694444444444444</v>
      </c>
      <c r="N100" s="1">
        <f t="shared" si="1"/>
        <v>1396</v>
      </c>
      <c r="P100" s="9">
        <f>MAX('Dose vs. time'!$P$11*(N100-'Dose vs. time'!$E$6)+'Dose vs. time'!$I$6,0)</f>
        <v>14823917191719.172</v>
      </c>
    </row>
    <row r="101" spans="2:16" ht="11.25">
      <c r="B101" s="4">
        <v>8</v>
      </c>
      <c r="C101" s="4">
        <v>40</v>
      </c>
      <c r="D101" s="4">
        <v>115</v>
      </c>
      <c r="E101" s="4">
        <v>156</v>
      </c>
      <c r="F101" s="4">
        <v>313</v>
      </c>
      <c r="G101" s="5">
        <v>0.05833333333333333</v>
      </c>
      <c r="I101" s="6" t="s">
        <v>54</v>
      </c>
      <c r="L101" s="8">
        <f>G101+1</f>
        <v>1.0583333333333333</v>
      </c>
      <c r="M101" s="8">
        <f>L101</f>
        <v>1.0583333333333333</v>
      </c>
      <c r="N101" s="1">
        <f t="shared" si="1"/>
        <v>1524</v>
      </c>
      <c r="P101" s="9">
        <f>MAX('Dose vs. time'!$P$11*(N101-'Dose vs. time'!$E$6)+'Dose vs. time'!$I$6,0)</f>
        <v>21522545454545.453</v>
      </c>
    </row>
    <row r="102" spans="2:16" ht="11.25">
      <c r="B102" s="4">
        <v>9</v>
      </c>
      <c r="C102" s="4">
        <v>20</v>
      </c>
      <c r="D102" s="4">
        <v>33</v>
      </c>
      <c r="E102" s="4">
        <v>16</v>
      </c>
      <c r="F102" s="4">
        <v>156</v>
      </c>
      <c r="I102" s="6" t="s">
        <v>0</v>
      </c>
      <c r="J102" s="5" t="s">
        <v>24</v>
      </c>
      <c r="K102" s="10" t="s">
        <v>55</v>
      </c>
      <c r="L102" s="8">
        <f>TIMEVALUE(J102)</f>
        <v>0.2826388888888889</v>
      </c>
      <c r="M102" s="8">
        <f>L102+0.5</f>
        <v>0.7826388888888889</v>
      </c>
      <c r="N102" s="1">
        <f t="shared" si="1"/>
        <v>1127</v>
      </c>
      <c r="P102" s="9">
        <f>MAX('Dose vs. time'!$P$11*(N102-'Dose vs. time'!$E$6)+'Dose vs. time'!$I$6,0)</f>
        <v>746331233123.3123</v>
      </c>
    </row>
    <row r="103" spans="2:16" ht="11.25">
      <c r="B103" s="4">
        <v>9</v>
      </c>
      <c r="C103" s="4">
        <v>20</v>
      </c>
      <c r="D103" s="4">
        <v>61</v>
      </c>
      <c r="E103" s="4">
        <v>14</v>
      </c>
      <c r="F103" s="4">
        <v>149</v>
      </c>
      <c r="I103" s="6" t="s">
        <v>0</v>
      </c>
      <c r="J103" s="5" t="s">
        <v>47</v>
      </c>
      <c r="K103" s="10" t="s">
        <v>55</v>
      </c>
      <c r="L103" s="8">
        <f>TIMEVALUE(J103)</f>
        <v>0.3534722222222222</v>
      </c>
      <c r="M103" s="8">
        <f>L103+0.5</f>
        <v>0.8534722222222222</v>
      </c>
      <c r="N103" s="1">
        <f aca="true" t="shared" si="2" ref="N103:N113">M103*24*60</f>
        <v>1229</v>
      </c>
      <c r="P103" s="9">
        <f>MAX('Dose vs. time'!$P$11*(N103-'Dose vs. time'!$E$6)+'Dose vs. time'!$I$6,0)</f>
        <v>6084300630063.006</v>
      </c>
    </row>
    <row r="104" spans="2:16" ht="11.25">
      <c r="B104" s="4">
        <v>9</v>
      </c>
      <c r="C104" s="4">
        <v>20</v>
      </c>
      <c r="D104" s="4">
        <v>88</v>
      </c>
      <c r="E104" s="4">
        <v>8.8</v>
      </c>
      <c r="F104" s="4">
        <v>83.1</v>
      </c>
      <c r="G104" s="5">
        <v>0.970138888888889</v>
      </c>
      <c r="I104" s="6" t="s">
        <v>0</v>
      </c>
      <c r="L104" s="8">
        <f>G104</f>
        <v>0.970138888888889</v>
      </c>
      <c r="M104" s="8">
        <f>L104</f>
        <v>0.970138888888889</v>
      </c>
      <c r="N104" s="1">
        <f t="shared" si="2"/>
        <v>1397</v>
      </c>
      <c r="P104" s="9">
        <f>MAX('Dose vs. time'!$P$11*(N104-'Dose vs. time'!$E$6)+'Dose vs. time'!$I$6,0)</f>
        <v>14876250225022.502</v>
      </c>
    </row>
    <row r="105" spans="2:16" ht="11.25">
      <c r="B105" s="4">
        <v>9</v>
      </c>
      <c r="C105" s="4">
        <v>20</v>
      </c>
      <c r="D105" s="4">
        <v>116</v>
      </c>
      <c r="E105" s="4">
        <v>12</v>
      </c>
      <c r="F105" s="4">
        <v>135</v>
      </c>
      <c r="G105" s="5">
        <v>0.05902777777777778</v>
      </c>
      <c r="I105" s="6" t="s">
        <v>54</v>
      </c>
      <c r="L105" s="8">
        <f>G105+1</f>
        <v>1.0590277777777777</v>
      </c>
      <c r="M105" s="8">
        <f>L105</f>
        <v>1.0590277777777777</v>
      </c>
      <c r="N105" s="1">
        <f t="shared" si="2"/>
        <v>1524.9999999999998</v>
      </c>
      <c r="P105" s="9">
        <f>MAX('Dose vs. time'!$P$11*(N105-'Dose vs. time'!$E$6)+'Dose vs. time'!$I$6,0)</f>
        <v>21574878487848.773</v>
      </c>
    </row>
    <row r="106" spans="2:16" ht="11.25">
      <c r="B106" s="4">
        <v>9</v>
      </c>
      <c r="C106" s="4">
        <v>30</v>
      </c>
      <c r="D106" s="4">
        <v>34</v>
      </c>
      <c r="E106" s="4">
        <v>67</v>
      </c>
      <c r="F106" s="4">
        <v>205</v>
      </c>
      <c r="I106" s="6" t="s">
        <v>0</v>
      </c>
      <c r="J106" s="5" t="s">
        <v>25</v>
      </c>
      <c r="K106" s="10" t="s">
        <v>55</v>
      </c>
      <c r="L106" s="8">
        <f>TIMEVALUE(J106)</f>
        <v>0.2833333333333333</v>
      </c>
      <c r="M106" s="8">
        <f>L106+0.5</f>
        <v>0.7833333333333333</v>
      </c>
      <c r="N106" s="1">
        <f t="shared" si="2"/>
        <v>1128</v>
      </c>
      <c r="P106" s="9">
        <f>MAX('Dose vs. time'!$P$11*(N106-'Dose vs. time'!$E$6)+'Dose vs. time'!$I$6,0)</f>
        <v>798664266426.6426</v>
      </c>
    </row>
    <row r="107" spans="2:16" ht="11.25">
      <c r="B107" s="4">
        <v>9</v>
      </c>
      <c r="C107" s="4">
        <v>30</v>
      </c>
      <c r="D107" s="4">
        <v>62</v>
      </c>
      <c r="E107" s="4">
        <v>66</v>
      </c>
      <c r="F107" s="4">
        <v>194</v>
      </c>
      <c r="I107" s="6" t="s">
        <v>0</v>
      </c>
      <c r="J107" s="5" t="s">
        <v>47</v>
      </c>
      <c r="K107" s="10" t="s">
        <v>55</v>
      </c>
      <c r="L107" s="8">
        <f>TIMEVALUE(J107)</f>
        <v>0.3534722222222222</v>
      </c>
      <c r="M107" s="8">
        <f>L107+0.5</f>
        <v>0.8534722222222222</v>
      </c>
      <c r="N107" s="1">
        <f t="shared" si="2"/>
        <v>1229</v>
      </c>
      <c r="P107" s="9">
        <f>MAX('Dose vs. time'!$P$11*(N107-'Dose vs. time'!$E$6)+'Dose vs. time'!$I$6,0)</f>
        <v>6084300630063.006</v>
      </c>
    </row>
    <row r="108" spans="2:16" ht="11.25">
      <c r="B108" s="4">
        <v>9</v>
      </c>
      <c r="C108" s="4">
        <v>30</v>
      </c>
      <c r="D108" s="4">
        <v>89</v>
      </c>
      <c r="E108" s="4">
        <v>37.8</v>
      </c>
      <c r="F108" s="4">
        <v>112.5</v>
      </c>
      <c r="G108" s="5">
        <v>0.9708333333333333</v>
      </c>
      <c r="I108" s="6" t="s">
        <v>0</v>
      </c>
      <c r="L108" s="8">
        <f>G108</f>
        <v>0.9708333333333333</v>
      </c>
      <c r="M108" s="8">
        <f>L108</f>
        <v>0.9708333333333333</v>
      </c>
      <c r="N108" s="1">
        <f t="shared" si="2"/>
        <v>1398</v>
      </c>
      <c r="P108" s="9">
        <f>MAX('Dose vs. time'!$P$11*(N108-'Dose vs. time'!$E$6)+'Dose vs. time'!$I$6,0)</f>
        <v>14928583258325.832</v>
      </c>
    </row>
    <row r="109" spans="2:16" ht="11.25">
      <c r="B109" s="4">
        <v>9</v>
      </c>
      <c r="C109" s="4">
        <v>30</v>
      </c>
      <c r="D109" s="4">
        <v>117</v>
      </c>
      <c r="E109" s="4">
        <v>59</v>
      </c>
      <c r="F109" s="4">
        <v>176</v>
      </c>
      <c r="G109" s="5">
        <v>0.059722222222222225</v>
      </c>
      <c r="I109" s="6" t="s">
        <v>54</v>
      </c>
      <c r="L109" s="8">
        <f>G109+1</f>
        <v>1.0597222222222222</v>
      </c>
      <c r="M109" s="8">
        <f>L109</f>
        <v>1.0597222222222222</v>
      </c>
      <c r="N109" s="1">
        <f t="shared" si="2"/>
        <v>1526</v>
      </c>
      <c r="P109" s="9">
        <f>MAX('Dose vs. time'!$P$11*(N109-'Dose vs. time'!$E$6)+'Dose vs. time'!$I$6,0)</f>
        <v>21627211521152.113</v>
      </c>
    </row>
    <row r="110" spans="2:16" ht="11.25">
      <c r="B110" s="4">
        <v>9</v>
      </c>
      <c r="C110" s="4">
        <v>40</v>
      </c>
      <c r="D110" s="4">
        <v>35</v>
      </c>
      <c r="E110" s="4">
        <v>115</v>
      </c>
      <c r="F110" s="4">
        <v>246</v>
      </c>
      <c r="I110" s="6" t="s">
        <v>0</v>
      </c>
      <c r="J110" s="5" t="s">
        <v>26</v>
      </c>
      <c r="K110" s="10" t="s">
        <v>55</v>
      </c>
      <c r="L110" s="8">
        <f>TIMEVALUE(J110)</f>
        <v>0.28402777777777777</v>
      </c>
      <c r="M110" s="8">
        <f>L110+0.5</f>
        <v>0.7840277777777778</v>
      </c>
      <c r="N110" s="1">
        <f t="shared" si="2"/>
        <v>1129</v>
      </c>
      <c r="P110" s="9">
        <f>MAX('Dose vs. time'!$P$11*(N110-'Dose vs. time'!$E$6)+'Dose vs. time'!$I$6,0)</f>
        <v>850997299729.9729</v>
      </c>
    </row>
    <row r="111" spans="2:16" ht="11.25">
      <c r="B111" s="4">
        <v>9</v>
      </c>
      <c r="C111" s="4">
        <v>40</v>
      </c>
      <c r="D111" s="4">
        <v>63</v>
      </c>
      <c r="E111" s="4">
        <v>112</v>
      </c>
      <c r="F111" s="4">
        <v>236</v>
      </c>
      <c r="I111" s="6" t="s">
        <v>0</v>
      </c>
      <c r="J111" s="5" t="s">
        <v>48</v>
      </c>
      <c r="K111" s="10" t="s">
        <v>55</v>
      </c>
      <c r="L111" s="8">
        <f>TIMEVALUE(J111)</f>
        <v>0.3541666666666667</v>
      </c>
      <c r="M111" s="8">
        <f>L111+0.5</f>
        <v>0.8541666666666667</v>
      </c>
      <c r="N111" s="1">
        <f t="shared" si="2"/>
        <v>1230</v>
      </c>
      <c r="P111" s="9">
        <f>MAX('Dose vs. time'!$P$11*(N111-'Dose vs. time'!$E$6)+'Dose vs. time'!$I$6,0)</f>
        <v>6136633663366.336</v>
      </c>
    </row>
    <row r="112" spans="2:16" ht="11.25">
      <c r="B112" s="4">
        <v>9</v>
      </c>
      <c r="C112" s="4">
        <v>40</v>
      </c>
      <c r="D112" s="4">
        <v>90</v>
      </c>
      <c r="E112" s="4">
        <v>67.1</v>
      </c>
      <c r="F112" s="4">
        <v>140.7</v>
      </c>
      <c r="G112" s="5">
        <v>0.9715277777777778</v>
      </c>
      <c r="I112" s="6" t="s">
        <v>0</v>
      </c>
      <c r="L112" s="8">
        <f>G112</f>
        <v>0.9715277777777778</v>
      </c>
      <c r="M112" s="8">
        <f>L112</f>
        <v>0.9715277777777778</v>
      </c>
      <c r="N112" s="1">
        <f t="shared" si="2"/>
        <v>1399</v>
      </c>
      <c r="P112" s="9">
        <f>MAX('Dose vs. time'!$P$11*(N112-'Dose vs. time'!$E$6)+'Dose vs. time'!$I$6,0)</f>
        <v>14980916291629.162</v>
      </c>
    </row>
    <row r="113" spans="2:16" ht="11.25">
      <c r="B113" s="4">
        <v>9</v>
      </c>
      <c r="C113" s="4">
        <v>40</v>
      </c>
      <c r="D113" s="4">
        <v>118</v>
      </c>
      <c r="E113" s="4">
        <v>103</v>
      </c>
      <c r="F113" s="4">
        <v>214</v>
      </c>
      <c r="G113" s="5">
        <v>0.06041666666666667</v>
      </c>
      <c r="I113" s="6" t="s">
        <v>54</v>
      </c>
      <c r="L113" s="8">
        <f>G113+1</f>
        <v>1.0604166666666666</v>
      </c>
      <c r="M113" s="8">
        <f>L113</f>
        <v>1.0604166666666666</v>
      </c>
      <c r="N113" s="1">
        <f t="shared" si="2"/>
        <v>1526.9999999999998</v>
      </c>
      <c r="P113" s="9">
        <f>MAX('Dose vs. time'!$P$11*(N113-'Dose vs. time'!$E$6)+'Dose vs. time'!$I$6,0)</f>
        <v>21679544554455.434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O43"/>
  <sheetViews>
    <sheetView workbookViewId="0" topLeftCell="A6">
      <selection activeCell="R41" sqref="R41"/>
    </sheetView>
  </sheetViews>
  <sheetFormatPr defaultColWidth="9.140625" defaultRowHeight="12.75"/>
  <cols>
    <col min="1" max="1" width="4.00390625" style="0" customWidth="1"/>
    <col min="2" max="2" width="3.8515625" style="0" customWidth="1"/>
    <col min="3" max="3" width="4.00390625" style="0" customWidth="1"/>
    <col min="4" max="4" width="6.28125" style="0" customWidth="1"/>
    <col min="5" max="5" width="7.28125" style="0" customWidth="1"/>
    <col min="6" max="6" width="6.8515625" style="0" customWidth="1"/>
    <col min="7" max="7" width="1.8515625" style="0" customWidth="1"/>
    <col min="8" max="8" width="8.28125" style="0" customWidth="1"/>
    <col min="9" max="9" width="6.28125" style="0" customWidth="1"/>
    <col min="10" max="10" width="3.140625" style="0" customWidth="1"/>
    <col min="11" max="11" width="7.7109375" style="0" customWidth="1"/>
    <col min="12" max="12" width="8.140625" style="0" customWidth="1"/>
    <col min="13" max="13" width="8.421875" style="0" customWidth="1"/>
    <col min="14" max="14" width="1.8515625" style="0" customWidth="1"/>
  </cols>
  <sheetData>
    <row r="1" spans="1:15" ht="67.5">
      <c r="A1" s="2" t="s">
        <v>57</v>
      </c>
      <c r="B1" s="3" t="s">
        <v>52</v>
      </c>
      <c r="C1" s="2" t="s">
        <v>58</v>
      </c>
      <c r="D1" s="2" t="s">
        <v>59</v>
      </c>
      <c r="E1" s="2" t="s">
        <v>60</v>
      </c>
      <c r="F1" s="2" t="s">
        <v>62</v>
      </c>
      <c r="G1" s="3"/>
      <c r="H1" s="3" t="s">
        <v>53</v>
      </c>
      <c r="I1" s="2" t="s">
        <v>61</v>
      </c>
      <c r="J1" s="3"/>
      <c r="K1" s="2" t="s">
        <v>63</v>
      </c>
      <c r="L1" s="2" t="s">
        <v>64</v>
      </c>
      <c r="M1" s="2" t="s">
        <v>65</v>
      </c>
      <c r="N1" s="3"/>
      <c r="O1" s="2" t="s">
        <v>72</v>
      </c>
    </row>
    <row r="2" spans="1:15" ht="12.75">
      <c r="A2" s="4">
        <v>8</v>
      </c>
      <c r="B2" s="4">
        <v>20</v>
      </c>
      <c r="C2" s="4">
        <v>30</v>
      </c>
      <c r="D2" s="4">
        <v>32</v>
      </c>
      <c r="E2" s="4">
        <v>224</v>
      </c>
      <c r="F2" s="4"/>
      <c r="G2" s="4"/>
      <c r="H2" s="6" t="s">
        <v>0</v>
      </c>
      <c r="I2" s="5" t="s">
        <v>21</v>
      </c>
      <c r="J2" s="10" t="s">
        <v>55</v>
      </c>
      <c r="K2" s="8">
        <f>TIMEVALUE(I2)</f>
        <v>0.28055555555555556</v>
      </c>
      <c r="L2" s="8">
        <f>K2+0.5</f>
        <v>0.7805555555555556</v>
      </c>
      <c r="M2" s="1">
        <f aca="true" t="shared" si="0" ref="M2:M15">L2*24*60</f>
        <v>1124</v>
      </c>
      <c r="N2" s="4"/>
      <c r="O2" s="9">
        <f>MAX('Dose vs. time'!$P$11*(M2-'Dose vs. time'!$E$6)+'Dose vs. time'!$I$6,0)</f>
        <v>589332133213.3213</v>
      </c>
    </row>
    <row r="3" spans="1:15" ht="12.75">
      <c r="A3" s="4">
        <v>8</v>
      </c>
      <c r="B3" s="4">
        <v>20</v>
      </c>
      <c r="C3" s="4">
        <v>58</v>
      </c>
      <c r="D3" s="4">
        <v>30</v>
      </c>
      <c r="E3" s="4">
        <v>220</v>
      </c>
      <c r="F3" s="4"/>
      <c r="G3" s="4"/>
      <c r="H3" s="6" t="s">
        <v>0</v>
      </c>
      <c r="I3" s="5" t="s">
        <v>45</v>
      </c>
      <c r="J3" s="10" t="s">
        <v>55</v>
      </c>
      <c r="K3" s="8">
        <f>TIMEVALUE(I3)</f>
        <v>0.3520833333333333</v>
      </c>
      <c r="L3" s="8">
        <f>K3+0.5</f>
        <v>0.8520833333333333</v>
      </c>
      <c r="M3" s="1">
        <f t="shared" si="0"/>
        <v>1227</v>
      </c>
      <c r="N3" s="4"/>
      <c r="O3" s="9">
        <f>MAX('Dose vs. time'!$P$11*(M3-'Dose vs. time'!$E$6)+'Dose vs. time'!$I$6,0)</f>
        <v>5979634563456.346</v>
      </c>
    </row>
    <row r="4" spans="1:15" ht="12.75">
      <c r="A4" s="4">
        <v>8</v>
      </c>
      <c r="B4" s="4">
        <v>20</v>
      </c>
      <c r="C4" s="4">
        <v>85</v>
      </c>
      <c r="D4" s="4">
        <v>16.5</v>
      </c>
      <c r="E4" s="4">
        <v>100.2</v>
      </c>
      <c r="F4" s="5">
        <v>0.9680555555555556</v>
      </c>
      <c r="G4" s="4"/>
      <c r="H4" s="6" t="s">
        <v>0</v>
      </c>
      <c r="I4" s="4"/>
      <c r="J4" s="7"/>
      <c r="K4" s="8">
        <f>F4</f>
        <v>0.9680555555555556</v>
      </c>
      <c r="L4" s="8">
        <f aca="true" t="shared" si="1" ref="L4:L15">K4</f>
        <v>0.9680555555555556</v>
      </c>
      <c r="M4" s="1">
        <f t="shared" si="0"/>
        <v>1394</v>
      </c>
      <c r="N4" s="4"/>
      <c r="O4" s="9">
        <f>MAX('Dose vs. time'!$P$11*(M4-'Dose vs. time'!$E$6)+'Dose vs. time'!$I$6,0)</f>
        <v>14719251125112.51</v>
      </c>
    </row>
    <row r="5" spans="1:15" ht="12.75">
      <c r="A5" s="4">
        <v>8</v>
      </c>
      <c r="B5" s="4">
        <v>20</v>
      </c>
      <c r="C5" s="4">
        <v>113</v>
      </c>
      <c r="D5" s="4">
        <v>31</v>
      </c>
      <c r="E5" s="4">
        <v>203</v>
      </c>
      <c r="F5" s="5">
        <v>0.05694444444444444</v>
      </c>
      <c r="G5" s="4"/>
      <c r="H5" s="6" t="s">
        <v>54</v>
      </c>
      <c r="I5" s="4"/>
      <c r="J5" s="7"/>
      <c r="K5" s="8">
        <f>F5+1</f>
        <v>1.0569444444444445</v>
      </c>
      <c r="L5" s="8">
        <f t="shared" si="1"/>
        <v>1.0569444444444445</v>
      </c>
      <c r="M5" s="1">
        <f t="shared" si="0"/>
        <v>1522</v>
      </c>
      <c r="N5" s="4"/>
      <c r="O5" s="9">
        <f>MAX('Dose vs. time'!$P$11*(M5-'Dose vs. time'!$E$6)+'Dose vs. time'!$I$6,0)</f>
        <v>21417879387938.793</v>
      </c>
    </row>
    <row r="6" spans="1:15" ht="12.75">
      <c r="A6" s="4">
        <v>8</v>
      </c>
      <c r="B6" s="4">
        <v>20</v>
      </c>
      <c r="C6" s="4">
        <v>141</v>
      </c>
      <c r="D6" s="4">
        <v>26</v>
      </c>
      <c r="E6" s="4">
        <v>205</v>
      </c>
      <c r="F6" s="5">
        <v>0.2152777777777778</v>
      </c>
      <c r="H6" s="6" t="s">
        <v>54</v>
      </c>
      <c r="I6" s="4"/>
      <c r="J6" s="7"/>
      <c r="K6" s="8">
        <f>F6+1</f>
        <v>1.2152777777777777</v>
      </c>
      <c r="L6" s="8">
        <f t="shared" si="1"/>
        <v>1.2152777777777777</v>
      </c>
      <c r="M6" s="1">
        <f t="shared" si="0"/>
        <v>1749.9999999999998</v>
      </c>
      <c r="N6" s="4"/>
      <c r="O6" s="9">
        <f>MAX('Dose vs. time'!$P$11*(M6-'Dose vs. time'!$E$6)+'Dose vs. time'!$I$6,0)</f>
        <v>33349810981098.098</v>
      </c>
    </row>
    <row r="7" spans="1:15" ht="12.75">
      <c r="A7" s="4">
        <v>8</v>
      </c>
      <c r="B7" s="4">
        <v>20</v>
      </c>
      <c r="C7" s="4">
        <v>172</v>
      </c>
      <c r="D7" s="4">
        <v>27</v>
      </c>
      <c r="E7" s="4">
        <v>208</v>
      </c>
      <c r="F7" s="5">
        <v>0.28680555555555554</v>
      </c>
      <c r="H7" s="6" t="s">
        <v>54</v>
      </c>
      <c r="I7" s="4"/>
      <c r="J7" s="7"/>
      <c r="K7" s="8">
        <f>F7+1</f>
        <v>1.2868055555555555</v>
      </c>
      <c r="L7" s="8">
        <f t="shared" si="1"/>
        <v>1.2868055555555555</v>
      </c>
      <c r="M7" s="1">
        <f t="shared" si="0"/>
        <v>1853</v>
      </c>
      <c r="N7" s="4"/>
      <c r="O7" s="9">
        <f>MAX('Dose vs. time'!$P$11*(M7-'Dose vs. time'!$E$6)+'Dose vs. time'!$I$6,0)</f>
        <v>38740113411341.13</v>
      </c>
    </row>
    <row r="8" spans="1:15" ht="12.75">
      <c r="A8" s="4">
        <v>8</v>
      </c>
      <c r="B8" s="4">
        <v>20</v>
      </c>
      <c r="C8" s="4">
        <v>218</v>
      </c>
      <c r="D8" s="4">
        <v>36</v>
      </c>
      <c r="E8" s="4">
        <v>214</v>
      </c>
      <c r="F8" s="5">
        <v>0.5291666666666667</v>
      </c>
      <c r="H8" s="6" t="s">
        <v>54</v>
      </c>
      <c r="I8" s="4"/>
      <c r="J8" s="7"/>
      <c r="K8" s="8">
        <f>F8+1</f>
        <v>1.5291666666666668</v>
      </c>
      <c r="L8" s="8">
        <f t="shared" si="1"/>
        <v>1.5291666666666668</v>
      </c>
      <c r="M8" s="1">
        <f t="shared" si="0"/>
        <v>2202</v>
      </c>
      <c r="N8" s="4"/>
      <c r="O8" s="9">
        <f>MAX('Dose vs. time'!$P$11*(M8-'Dose vs. time'!$E$6)+'Dose vs. time'!$I$6,0)</f>
        <v>57004342034203.414</v>
      </c>
    </row>
    <row r="9" spans="1:15" ht="12.75">
      <c r="A9" s="4">
        <v>8</v>
      </c>
      <c r="B9" s="4">
        <v>20</v>
      </c>
      <c r="C9" s="4">
        <v>249</v>
      </c>
      <c r="D9" s="4">
        <v>31</v>
      </c>
      <c r="E9" s="4">
        <v>206</v>
      </c>
      <c r="F9" s="5">
        <v>0.725</v>
      </c>
      <c r="H9" s="6" t="s">
        <v>54</v>
      </c>
      <c r="I9" s="4"/>
      <c r="J9" s="7"/>
      <c r="K9" s="8">
        <f>F9+1</f>
        <v>1.725</v>
      </c>
      <c r="L9" s="8">
        <f t="shared" si="1"/>
        <v>1.725</v>
      </c>
      <c r="M9" s="1">
        <f t="shared" si="0"/>
        <v>2484.0000000000005</v>
      </c>
      <c r="N9" s="4"/>
      <c r="O9" s="9">
        <f>MAX('Dose vs. time'!$P$11*(M9-'Dose vs. time'!$E$6)+'Dose vs. time'!$I$6,0)</f>
        <v>71762257425742.6</v>
      </c>
    </row>
    <row r="10" spans="1:15" ht="12.75">
      <c r="A10" s="4">
        <v>8</v>
      </c>
      <c r="B10" s="4">
        <v>20</v>
      </c>
      <c r="C10" s="4">
        <v>278</v>
      </c>
      <c r="D10" s="4">
        <v>31</v>
      </c>
      <c r="E10" s="4">
        <v>212</v>
      </c>
      <c r="F10" s="5">
        <v>0.845138888888889</v>
      </c>
      <c r="H10" s="6" t="s">
        <v>54</v>
      </c>
      <c r="I10" s="4"/>
      <c r="J10" s="7"/>
      <c r="K10" s="8">
        <f>F10+1</f>
        <v>1.845138888888889</v>
      </c>
      <c r="L10" s="8">
        <f t="shared" si="1"/>
        <v>1.845138888888889</v>
      </c>
      <c r="M10" s="1">
        <f t="shared" si="0"/>
        <v>2657.0000000000005</v>
      </c>
      <c r="N10" s="4"/>
      <c r="O10" s="9">
        <f>MAX('Dose vs. time'!$P$11*(M10-'Dose vs. time'!$E$6)+'Dose vs. time'!$I$6,0)</f>
        <v>80815872187218.73</v>
      </c>
    </row>
    <row r="11" spans="6:15" ht="12.75">
      <c r="F11" s="4"/>
      <c r="H11" s="6"/>
      <c r="I11" s="4"/>
      <c r="J11" s="7"/>
      <c r="K11" s="8"/>
      <c r="L11" s="8"/>
      <c r="M11" s="1"/>
      <c r="N11" s="4"/>
      <c r="O11" s="9"/>
    </row>
    <row r="12" spans="8:15" ht="12.75">
      <c r="H12" s="6"/>
      <c r="I12" s="4"/>
      <c r="J12" s="7"/>
      <c r="K12" s="8"/>
      <c r="L12" s="8"/>
      <c r="M12" s="1"/>
      <c r="N12" s="4"/>
      <c r="O12" s="9"/>
    </row>
    <row r="13" spans="8:15" ht="12.75">
      <c r="H13" s="6"/>
      <c r="I13" s="4"/>
      <c r="J13" s="7"/>
      <c r="K13" s="8"/>
      <c r="L13" s="8"/>
      <c r="M13" s="1"/>
      <c r="N13" s="4"/>
      <c r="O13" s="9"/>
    </row>
    <row r="14" spans="8:15" ht="12.75">
      <c r="H14" s="6"/>
      <c r="I14" s="4"/>
      <c r="J14" s="7"/>
      <c r="K14" s="8"/>
      <c r="L14" s="8"/>
      <c r="M14" s="1"/>
      <c r="N14" s="4"/>
      <c r="O14" s="9"/>
    </row>
    <row r="15" spans="8:15" ht="12.75">
      <c r="H15" s="6"/>
      <c r="I15" s="4"/>
      <c r="J15" s="7"/>
      <c r="K15" s="8"/>
      <c r="L15" s="8"/>
      <c r="M15" s="1"/>
      <c r="N15" s="4"/>
      <c r="O15" s="9"/>
    </row>
    <row r="16" spans="1:15" ht="12.75">
      <c r="A16" s="4">
        <v>8</v>
      </c>
      <c r="B16" s="4">
        <v>30</v>
      </c>
      <c r="C16" s="4">
        <v>31</v>
      </c>
      <c r="D16" s="4">
        <v>100</v>
      </c>
      <c r="E16" s="4">
        <v>283</v>
      </c>
      <c r="F16" s="4"/>
      <c r="G16" s="4"/>
      <c r="H16" s="6" t="s">
        <v>0</v>
      </c>
      <c r="I16" s="5" t="s">
        <v>22</v>
      </c>
      <c r="J16" s="10" t="s">
        <v>55</v>
      </c>
      <c r="K16" s="8">
        <f>TIMEVALUE(I16)</f>
        <v>0.28125</v>
      </c>
      <c r="L16" s="8">
        <f>K16+0.5</f>
        <v>0.78125</v>
      </c>
      <c r="M16" s="1">
        <f>L16*24*60</f>
        <v>1125</v>
      </c>
      <c r="N16" s="4"/>
      <c r="O16" s="9">
        <f>MAX('Dose vs. time'!$P$11*(M16-'Dose vs. time'!$E$6)+'Dose vs. time'!$I$6,0)</f>
        <v>641665166516.6516</v>
      </c>
    </row>
    <row r="17" spans="1:15" ht="12.75">
      <c r="A17" s="4">
        <v>8</v>
      </c>
      <c r="B17" s="4">
        <v>30</v>
      </c>
      <c r="C17" s="4">
        <v>59</v>
      </c>
      <c r="D17" s="4">
        <v>97</v>
      </c>
      <c r="E17" s="4">
        <v>280</v>
      </c>
      <c r="F17" s="4"/>
      <c r="G17" s="4"/>
      <c r="H17" s="6" t="s">
        <v>0</v>
      </c>
      <c r="I17" s="5" t="s">
        <v>45</v>
      </c>
      <c r="J17" s="10" t="s">
        <v>55</v>
      </c>
      <c r="K17" s="8">
        <f>TIMEVALUE(I17)</f>
        <v>0.3520833333333333</v>
      </c>
      <c r="L17" s="8">
        <f>K17+0.5</f>
        <v>0.8520833333333333</v>
      </c>
      <c r="M17" s="1">
        <f>L17*24*60</f>
        <v>1227</v>
      </c>
      <c r="N17" s="4"/>
      <c r="O17" s="9">
        <f>MAX('Dose vs. time'!$P$11*(M17-'Dose vs. time'!$E$6)+'Dose vs. time'!$I$6,0)</f>
        <v>5979634563456.346</v>
      </c>
    </row>
    <row r="18" spans="1:15" ht="12.75">
      <c r="A18" s="4">
        <v>8</v>
      </c>
      <c r="B18" s="4">
        <v>30</v>
      </c>
      <c r="C18" s="4">
        <v>86</v>
      </c>
      <c r="D18" s="4">
        <v>47.4</v>
      </c>
      <c r="E18" s="4">
        <v>131.1</v>
      </c>
      <c r="F18" s="5">
        <v>0.96875</v>
      </c>
      <c r="G18" s="4"/>
      <c r="H18" s="6" t="s">
        <v>0</v>
      </c>
      <c r="I18" s="4"/>
      <c r="J18" s="7"/>
      <c r="K18" s="8">
        <f>F18</f>
        <v>0.96875</v>
      </c>
      <c r="L18" s="8">
        <f>K18</f>
        <v>0.96875</v>
      </c>
      <c r="M18" s="1">
        <f>L18*24*60</f>
        <v>1395</v>
      </c>
      <c r="N18" s="4"/>
      <c r="O18" s="9">
        <f>MAX('Dose vs. time'!$P$11*(M18-'Dose vs. time'!$E$6)+'Dose vs. time'!$I$6,0)</f>
        <v>14771584158415.84</v>
      </c>
    </row>
    <row r="19" spans="1:15" ht="12.75">
      <c r="A19" s="4">
        <v>8</v>
      </c>
      <c r="B19" s="4">
        <v>30</v>
      </c>
      <c r="C19" s="4">
        <v>114</v>
      </c>
      <c r="D19" s="4">
        <v>92</v>
      </c>
      <c r="E19" s="4">
        <v>258</v>
      </c>
      <c r="F19" s="5">
        <v>0.05833333333333333</v>
      </c>
      <c r="G19" s="4"/>
      <c r="H19" s="6" t="s">
        <v>54</v>
      </c>
      <c r="I19" s="4"/>
      <c r="J19" s="7"/>
      <c r="K19" s="8">
        <f>F19+1</f>
        <v>1.0583333333333333</v>
      </c>
      <c r="L19" s="8">
        <f>K19</f>
        <v>1.0583333333333333</v>
      </c>
      <c r="M19" s="1">
        <f>L19*24*60</f>
        <v>1524</v>
      </c>
      <c r="N19" s="4"/>
      <c r="O19" s="9">
        <f>MAX('Dose vs. time'!$P$11*(M19-'Dose vs. time'!$E$6)+'Dose vs. time'!$I$6,0)</f>
        <v>21522545454545.453</v>
      </c>
    </row>
    <row r="20" spans="1:15" ht="12.75">
      <c r="A20" s="4">
        <v>8</v>
      </c>
      <c r="B20" s="4">
        <v>30</v>
      </c>
      <c r="C20" s="4">
        <v>142</v>
      </c>
      <c r="D20" s="4">
        <v>91</v>
      </c>
      <c r="E20" s="4">
        <v>265</v>
      </c>
      <c r="F20" s="5">
        <v>0.2152777777777778</v>
      </c>
      <c r="G20" s="4"/>
      <c r="H20" s="6" t="s">
        <v>54</v>
      </c>
      <c r="I20" s="4"/>
      <c r="J20" s="7"/>
      <c r="K20" s="8">
        <f>F20+1</f>
        <v>1.2152777777777777</v>
      </c>
      <c r="L20" s="8">
        <f aca="true" t="shared" si="2" ref="L20:L29">K20</f>
        <v>1.2152777777777777</v>
      </c>
      <c r="M20" s="1">
        <f aca="true" t="shared" si="3" ref="M20:M29">L20*24*60</f>
        <v>1749.9999999999998</v>
      </c>
      <c r="N20" s="4"/>
      <c r="O20" s="9">
        <f>MAX('Dose vs. time'!$P$11*(M20-'Dose vs. time'!$E$6)+'Dose vs. time'!$I$6,0)</f>
        <v>33349810981098.098</v>
      </c>
    </row>
    <row r="21" spans="1:15" ht="12.75">
      <c r="A21" s="4">
        <v>8</v>
      </c>
      <c r="B21" s="4">
        <v>30</v>
      </c>
      <c r="C21" s="4">
        <v>173</v>
      </c>
      <c r="D21" s="4">
        <v>92</v>
      </c>
      <c r="E21" s="4">
        <v>270</v>
      </c>
      <c r="F21" s="5">
        <v>0.2875</v>
      </c>
      <c r="G21" s="4"/>
      <c r="H21" s="6" t="s">
        <v>54</v>
      </c>
      <c r="I21" s="4"/>
      <c r="J21" s="7"/>
      <c r="K21" s="8">
        <f>F21+1</f>
        <v>1.2875</v>
      </c>
      <c r="L21" s="8">
        <f t="shared" si="2"/>
        <v>1.2875</v>
      </c>
      <c r="M21" s="1">
        <f t="shared" si="3"/>
        <v>1854.0000000000002</v>
      </c>
      <c r="N21" s="4"/>
      <c r="O21" s="9">
        <f>MAX('Dose vs. time'!$P$11*(M21-'Dose vs. time'!$E$6)+'Dose vs. time'!$I$6,0)</f>
        <v>38792446444644.48</v>
      </c>
    </row>
    <row r="22" spans="1:15" ht="12.75">
      <c r="A22" s="4">
        <v>8</v>
      </c>
      <c r="B22" s="4">
        <v>30</v>
      </c>
      <c r="C22" s="4">
        <v>219</v>
      </c>
      <c r="D22" s="4">
        <v>100</v>
      </c>
      <c r="E22" s="4">
        <v>274</v>
      </c>
      <c r="F22" s="5">
        <v>0.5298611111111111</v>
      </c>
      <c r="G22" s="4"/>
      <c r="H22" s="6" t="s">
        <v>54</v>
      </c>
      <c r="I22" s="4"/>
      <c r="J22" s="7"/>
      <c r="K22" s="8">
        <f>F22+1</f>
        <v>1.5298611111111111</v>
      </c>
      <c r="L22" s="8">
        <f t="shared" si="2"/>
        <v>1.5298611111111111</v>
      </c>
      <c r="M22" s="1">
        <f t="shared" si="3"/>
        <v>2203</v>
      </c>
      <c r="N22" s="4"/>
      <c r="O22" s="9">
        <f>MAX('Dose vs. time'!$P$11*(M22-'Dose vs. time'!$E$6)+'Dose vs. time'!$I$6,0)</f>
        <v>57056675067506.75</v>
      </c>
    </row>
    <row r="23" spans="1:15" ht="12.75">
      <c r="A23" s="4">
        <v>8</v>
      </c>
      <c r="B23" s="4">
        <v>30</v>
      </c>
      <c r="C23" s="4">
        <v>250</v>
      </c>
      <c r="D23" s="4">
        <v>92</v>
      </c>
      <c r="E23" s="4">
        <v>263</v>
      </c>
      <c r="F23" s="5">
        <v>0.725</v>
      </c>
      <c r="G23" s="4"/>
      <c r="H23" s="6" t="s">
        <v>54</v>
      </c>
      <c r="I23" s="4"/>
      <c r="J23" s="7"/>
      <c r="K23" s="8">
        <f>F23+1</f>
        <v>1.725</v>
      </c>
      <c r="L23" s="8">
        <f t="shared" si="2"/>
        <v>1.725</v>
      </c>
      <c r="M23" s="1">
        <f t="shared" si="3"/>
        <v>2484.0000000000005</v>
      </c>
      <c r="N23" s="4"/>
      <c r="O23" s="9">
        <f>MAX('Dose vs. time'!$P$11*(M23-'Dose vs. time'!$E$6)+'Dose vs. time'!$I$6,0)</f>
        <v>71762257425742.6</v>
      </c>
    </row>
    <row r="24" spans="1:15" ht="12.75">
      <c r="A24" s="4">
        <v>8</v>
      </c>
      <c r="B24" s="4">
        <v>30</v>
      </c>
      <c r="C24" s="4">
        <v>279</v>
      </c>
      <c r="D24" s="4">
        <v>95</v>
      </c>
      <c r="E24" s="4">
        <v>273</v>
      </c>
      <c r="F24" s="5">
        <v>0.845138888888889</v>
      </c>
      <c r="G24" s="4"/>
      <c r="H24" s="6" t="s">
        <v>54</v>
      </c>
      <c r="I24" s="4"/>
      <c r="J24" s="7"/>
      <c r="K24" s="8">
        <f>F24+1</f>
        <v>1.845138888888889</v>
      </c>
      <c r="L24" s="8">
        <f t="shared" si="2"/>
        <v>1.845138888888889</v>
      </c>
      <c r="M24" s="1">
        <f t="shared" si="3"/>
        <v>2657.0000000000005</v>
      </c>
      <c r="N24" s="4"/>
      <c r="O24" s="9">
        <f>MAX('Dose vs. time'!$P$11*(M24-'Dose vs. time'!$E$6)+'Dose vs. time'!$I$6,0)</f>
        <v>80815872187218.73</v>
      </c>
    </row>
    <row r="25" spans="6:15" ht="12.75">
      <c r="F25" s="4"/>
      <c r="H25" s="6"/>
      <c r="I25" s="4"/>
      <c r="J25" s="7"/>
      <c r="K25" s="8"/>
      <c r="L25" s="8"/>
      <c r="M25" s="1"/>
      <c r="N25" s="4"/>
      <c r="O25" s="9"/>
    </row>
    <row r="26" spans="8:15" ht="12.75">
      <c r="H26" s="6"/>
      <c r="I26" s="4"/>
      <c r="J26" s="7"/>
      <c r="K26" s="8"/>
      <c r="L26" s="8"/>
      <c r="M26" s="1"/>
      <c r="N26" s="4"/>
      <c r="O26" s="9"/>
    </row>
    <row r="27" spans="8:15" ht="12.75">
      <c r="H27" s="6"/>
      <c r="I27" s="4"/>
      <c r="J27" s="7"/>
      <c r="K27" s="8"/>
      <c r="L27" s="8"/>
      <c r="M27" s="1"/>
      <c r="N27" s="4"/>
      <c r="O27" s="9"/>
    </row>
    <row r="28" spans="8:15" ht="12.75">
      <c r="H28" s="6"/>
      <c r="I28" s="4"/>
      <c r="J28" s="7"/>
      <c r="K28" s="8"/>
      <c r="L28" s="8"/>
      <c r="M28" s="1"/>
      <c r="N28" s="4"/>
      <c r="O28" s="9"/>
    </row>
    <row r="29" spans="8:15" ht="12.75">
      <c r="H29" s="6"/>
      <c r="I29" s="4"/>
      <c r="J29" s="7"/>
      <c r="K29" s="8"/>
      <c r="L29" s="8"/>
      <c r="M29" s="1"/>
      <c r="N29" s="4"/>
      <c r="O29" s="9"/>
    </row>
    <row r="30" spans="1:15" ht="12.75">
      <c r="A30" s="4">
        <v>8</v>
      </c>
      <c r="B30" s="4">
        <v>40</v>
      </c>
      <c r="C30" s="4">
        <v>32</v>
      </c>
      <c r="D30" s="4">
        <v>172</v>
      </c>
      <c r="E30" s="4">
        <v>354</v>
      </c>
      <c r="F30" s="4"/>
      <c r="G30" s="4"/>
      <c r="H30" s="6" t="s">
        <v>0</v>
      </c>
      <c r="I30" s="5" t="s">
        <v>23</v>
      </c>
      <c r="J30" s="10" t="s">
        <v>55</v>
      </c>
      <c r="K30" s="8">
        <f>TIMEVALUE(I30)</f>
        <v>0.28194444444444444</v>
      </c>
      <c r="L30" s="8">
        <f>K30+0.5</f>
        <v>0.7819444444444444</v>
      </c>
      <c r="M30" s="1">
        <f>L30*24*60</f>
        <v>1126</v>
      </c>
      <c r="N30" s="4"/>
      <c r="O30" s="9">
        <f>MAX('Dose vs. time'!$P$11*(M30-'Dose vs. time'!$E$6)+'Dose vs. time'!$I$6,0)</f>
        <v>693998199819.9819</v>
      </c>
    </row>
    <row r="31" spans="1:15" ht="12.75">
      <c r="A31" s="4">
        <v>8</v>
      </c>
      <c r="B31" s="4">
        <v>40</v>
      </c>
      <c r="C31" s="4">
        <v>60</v>
      </c>
      <c r="D31" s="4">
        <v>167</v>
      </c>
      <c r="E31" s="4">
        <v>336</v>
      </c>
      <c r="F31" s="4"/>
      <c r="G31" s="4"/>
      <c r="H31" s="6" t="s">
        <v>0</v>
      </c>
      <c r="I31" s="5" t="s">
        <v>46</v>
      </c>
      <c r="J31" s="10" t="s">
        <v>55</v>
      </c>
      <c r="K31" s="8">
        <f>TIMEVALUE(I31)</f>
        <v>0.3527777777777778</v>
      </c>
      <c r="L31" s="8">
        <f>K31+0.5</f>
        <v>0.8527777777777779</v>
      </c>
      <c r="M31" s="1">
        <f>L31*24*60</f>
        <v>1228</v>
      </c>
      <c r="N31" s="4"/>
      <c r="O31" s="9">
        <f>MAX('Dose vs. time'!$P$11*(M31-'Dose vs. time'!$E$6)+'Dose vs. time'!$I$6,0)</f>
        <v>6031967596759.676</v>
      </c>
    </row>
    <row r="32" spans="1:15" ht="12.75">
      <c r="A32" s="4">
        <v>8</v>
      </c>
      <c r="B32" s="4">
        <v>40</v>
      </c>
      <c r="C32" s="4">
        <v>87</v>
      </c>
      <c r="D32" s="4">
        <v>80.4</v>
      </c>
      <c r="E32" s="4">
        <v>159.3</v>
      </c>
      <c r="F32" s="5">
        <v>0.9694444444444444</v>
      </c>
      <c r="G32" s="4"/>
      <c r="H32" s="6" t="s">
        <v>0</v>
      </c>
      <c r="I32" s="4"/>
      <c r="J32" s="7"/>
      <c r="K32" s="8">
        <f>F32</f>
        <v>0.9694444444444444</v>
      </c>
      <c r="L32" s="8">
        <f>K32</f>
        <v>0.9694444444444444</v>
      </c>
      <c r="M32" s="1">
        <f>L32*24*60</f>
        <v>1396</v>
      </c>
      <c r="N32" s="4"/>
      <c r="O32" s="9">
        <f>MAX('Dose vs. time'!$P$11*(M32-'Dose vs. time'!$E$6)+'Dose vs. time'!$I$6,0)</f>
        <v>14823917191719.172</v>
      </c>
    </row>
    <row r="33" spans="1:15" ht="12.75">
      <c r="A33" s="4">
        <v>8</v>
      </c>
      <c r="B33" s="4">
        <v>40</v>
      </c>
      <c r="C33" s="4">
        <v>115</v>
      </c>
      <c r="D33" s="4">
        <v>156</v>
      </c>
      <c r="E33" s="4">
        <v>313</v>
      </c>
      <c r="F33" s="5">
        <v>0.05833333333333333</v>
      </c>
      <c r="G33" s="4"/>
      <c r="H33" s="6" t="s">
        <v>54</v>
      </c>
      <c r="I33" s="4"/>
      <c r="J33" s="7"/>
      <c r="K33" s="8">
        <f>F33+1</f>
        <v>1.0583333333333333</v>
      </c>
      <c r="L33" s="8">
        <f>K33</f>
        <v>1.0583333333333333</v>
      </c>
      <c r="M33" s="1">
        <f>L33*24*60</f>
        <v>1524</v>
      </c>
      <c r="N33" s="4"/>
      <c r="O33" s="9">
        <f>MAX('Dose vs. time'!$P$11*(M33-'Dose vs. time'!$E$6)+'Dose vs. time'!$I$6,0)</f>
        <v>21522545454545.453</v>
      </c>
    </row>
    <row r="34" spans="1:15" ht="12.75">
      <c r="A34" s="4">
        <v>8</v>
      </c>
      <c r="B34" s="4">
        <v>40</v>
      </c>
      <c r="C34" s="4">
        <v>143</v>
      </c>
      <c r="D34" s="4">
        <v>158</v>
      </c>
      <c r="E34" s="4">
        <v>323</v>
      </c>
      <c r="F34" s="5">
        <v>0.21597222222222223</v>
      </c>
      <c r="H34" s="6" t="s">
        <v>54</v>
      </c>
      <c r="I34" s="4"/>
      <c r="J34" s="7"/>
      <c r="K34" s="8">
        <f>F34+1</f>
        <v>1.2159722222222222</v>
      </c>
      <c r="L34" s="8">
        <f aca="true" t="shared" si="4" ref="L34:L43">K34</f>
        <v>1.2159722222222222</v>
      </c>
      <c r="M34" s="1">
        <f aca="true" t="shared" si="5" ref="M34:M43">L34*24*60</f>
        <v>1751</v>
      </c>
      <c r="N34" s="4"/>
      <c r="O34" s="9">
        <f>MAX('Dose vs. time'!$P$11*(M34-'Dose vs. time'!$E$6)+'Dose vs. time'!$I$6,0)</f>
        <v>33402144014401.438</v>
      </c>
    </row>
    <row r="35" spans="1:15" ht="12.75">
      <c r="A35" s="4">
        <v>8</v>
      </c>
      <c r="B35" s="4">
        <v>40</v>
      </c>
      <c r="C35" s="4">
        <v>174</v>
      </c>
      <c r="D35" s="4">
        <v>160</v>
      </c>
      <c r="E35" s="4">
        <v>329</v>
      </c>
      <c r="F35" s="5">
        <v>0.2881944444444445</v>
      </c>
      <c r="H35" s="6" t="s">
        <v>54</v>
      </c>
      <c r="I35" s="4"/>
      <c r="J35" s="7"/>
      <c r="K35" s="8">
        <f>F35+1</f>
        <v>1.2881944444444444</v>
      </c>
      <c r="L35" s="8">
        <f t="shared" si="4"/>
        <v>1.2881944444444444</v>
      </c>
      <c r="M35" s="1">
        <f t="shared" si="5"/>
        <v>1854.9999999999998</v>
      </c>
      <c r="N35" s="4"/>
      <c r="O35" s="9">
        <f>MAX('Dose vs. time'!$P$11*(M35-'Dose vs. time'!$E$6)+'Dose vs. time'!$I$6,0)</f>
        <v>38844779477947.78</v>
      </c>
    </row>
    <row r="36" spans="1:15" ht="12.75">
      <c r="A36" s="4">
        <v>8</v>
      </c>
      <c r="B36" s="4">
        <v>40</v>
      </c>
      <c r="C36" s="4">
        <v>220</v>
      </c>
      <c r="D36" s="4">
        <v>166</v>
      </c>
      <c r="E36" s="4">
        <v>339</v>
      </c>
      <c r="F36" s="5">
        <v>0.5305555555555556</v>
      </c>
      <c r="H36" s="6" t="s">
        <v>54</v>
      </c>
      <c r="I36" s="4"/>
      <c r="J36" s="7"/>
      <c r="K36" s="8">
        <f>F36+1</f>
        <v>1.5305555555555554</v>
      </c>
      <c r="L36" s="8">
        <f t="shared" si="4"/>
        <v>1.5305555555555554</v>
      </c>
      <c r="M36" s="1">
        <f t="shared" si="5"/>
        <v>2204</v>
      </c>
      <c r="N36" s="4"/>
      <c r="O36" s="9">
        <f>MAX('Dose vs. time'!$P$11*(M36-'Dose vs. time'!$E$6)+'Dose vs. time'!$I$6,0)</f>
        <v>57109008100810.08</v>
      </c>
    </row>
    <row r="37" spans="1:15" ht="12.75">
      <c r="A37" s="4">
        <v>8</v>
      </c>
      <c r="B37" s="4">
        <v>40</v>
      </c>
      <c r="C37" s="4">
        <v>251</v>
      </c>
      <c r="D37" s="4">
        <v>160</v>
      </c>
      <c r="E37" s="4">
        <v>321</v>
      </c>
      <c r="F37" s="5">
        <v>0.725</v>
      </c>
      <c r="H37" s="6" t="s">
        <v>54</v>
      </c>
      <c r="I37" s="4"/>
      <c r="J37" s="7"/>
      <c r="K37" s="8">
        <f>F37+1</f>
        <v>1.725</v>
      </c>
      <c r="L37" s="8">
        <f t="shared" si="4"/>
        <v>1.725</v>
      </c>
      <c r="M37" s="1">
        <f t="shared" si="5"/>
        <v>2484.0000000000005</v>
      </c>
      <c r="N37" s="4"/>
      <c r="O37" s="9">
        <f>MAX('Dose vs. time'!$P$11*(M37-'Dose vs. time'!$E$6)+'Dose vs. time'!$I$6,0)</f>
        <v>71762257425742.6</v>
      </c>
    </row>
    <row r="38" spans="1:15" ht="12.75">
      <c r="A38" s="4">
        <v>8</v>
      </c>
      <c r="B38" s="4">
        <v>40</v>
      </c>
      <c r="C38" s="4">
        <v>280</v>
      </c>
      <c r="D38" s="4">
        <v>165</v>
      </c>
      <c r="E38" s="4">
        <v>335</v>
      </c>
      <c r="F38" s="5">
        <v>0.8458333333333333</v>
      </c>
      <c r="H38" s="6" t="s">
        <v>54</v>
      </c>
      <c r="I38" s="4"/>
      <c r="J38" s="7"/>
      <c r="K38" s="8">
        <f>F38+1</f>
        <v>1.8458333333333332</v>
      </c>
      <c r="L38" s="8">
        <f t="shared" si="4"/>
        <v>1.8458333333333332</v>
      </c>
      <c r="M38" s="1">
        <f t="shared" si="5"/>
        <v>2658</v>
      </c>
      <c r="N38" s="4"/>
      <c r="O38" s="9">
        <f>MAX('Dose vs. time'!$P$11*(M38-'Dose vs. time'!$E$6)+'Dose vs. time'!$I$6,0)</f>
        <v>80868205220522.05</v>
      </c>
    </row>
    <row r="39" spans="6:15" ht="12.75">
      <c r="F39" s="4"/>
      <c r="H39" s="6"/>
      <c r="I39" s="4"/>
      <c r="J39" s="7"/>
      <c r="K39" s="8"/>
      <c r="L39" s="8"/>
      <c r="M39" s="1"/>
      <c r="N39" s="4"/>
      <c r="O39" s="9"/>
    </row>
    <row r="40" spans="8:15" ht="12.75">
      <c r="H40" s="6"/>
      <c r="I40" s="4"/>
      <c r="J40" s="7"/>
      <c r="K40" s="8"/>
      <c r="L40" s="8"/>
      <c r="M40" s="1"/>
      <c r="N40" s="4"/>
      <c r="O40" s="9"/>
    </row>
    <row r="41" spans="8:15" ht="12.75">
      <c r="H41" s="6"/>
      <c r="I41" s="4"/>
      <c r="J41" s="7"/>
      <c r="K41" s="8"/>
      <c r="L41" s="8"/>
      <c r="M41" s="1"/>
      <c r="N41" s="4"/>
      <c r="O41" s="9"/>
    </row>
    <row r="42" spans="8:15" ht="12.75">
      <c r="H42" s="6"/>
      <c r="I42" s="4"/>
      <c r="J42" s="7"/>
      <c r="K42" s="8"/>
      <c r="L42" s="8"/>
      <c r="M42" s="1"/>
      <c r="N42" s="4"/>
      <c r="O42" s="9"/>
    </row>
    <row r="43" spans="8:15" ht="12.75">
      <c r="H43" s="6"/>
      <c r="I43" s="4"/>
      <c r="J43" s="7"/>
      <c r="K43" s="8"/>
      <c r="L43" s="8"/>
      <c r="M43" s="1"/>
      <c r="N43" s="4"/>
      <c r="O43" s="9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O43"/>
  <sheetViews>
    <sheetView workbookViewId="0" topLeftCell="A7">
      <selection activeCell="E40" sqref="E40:P43"/>
    </sheetView>
  </sheetViews>
  <sheetFormatPr defaultColWidth="9.140625" defaultRowHeight="12.75"/>
  <cols>
    <col min="1" max="1" width="4.00390625" style="0" customWidth="1"/>
    <col min="2" max="2" width="3.8515625" style="0" customWidth="1"/>
    <col min="3" max="3" width="4.00390625" style="0" customWidth="1"/>
    <col min="4" max="4" width="6.28125" style="0" customWidth="1"/>
    <col min="5" max="5" width="7.28125" style="0" customWidth="1"/>
    <col min="6" max="6" width="6.8515625" style="0" customWidth="1"/>
    <col min="7" max="7" width="1.8515625" style="0" customWidth="1"/>
    <col min="8" max="8" width="8.28125" style="0" customWidth="1"/>
    <col min="9" max="9" width="6.28125" style="0" customWidth="1"/>
    <col min="10" max="10" width="3.140625" style="0" customWidth="1"/>
    <col min="11" max="11" width="7.7109375" style="0" customWidth="1"/>
    <col min="12" max="12" width="8.140625" style="0" customWidth="1"/>
    <col min="13" max="13" width="8.421875" style="0" customWidth="1"/>
    <col min="14" max="14" width="1.8515625" style="0" customWidth="1"/>
  </cols>
  <sheetData>
    <row r="1" spans="1:15" ht="67.5">
      <c r="A1" s="2" t="s">
        <v>57</v>
      </c>
      <c r="B1" s="3" t="s">
        <v>52</v>
      </c>
      <c r="C1" s="2" t="s">
        <v>58</v>
      </c>
      <c r="D1" s="2" t="s">
        <v>59</v>
      </c>
      <c r="E1" s="2" t="s">
        <v>60</v>
      </c>
      <c r="F1" s="2" t="s">
        <v>62</v>
      </c>
      <c r="G1" s="3"/>
      <c r="H1" s="3" t="s">
        <v>53</v>
      </c>
      <c r="I1" s="2" t="s">
        <v>61</v>
      </c>
      <c r="J1" s="3"/>
      <c r="K1" s="2" t="s">
        <v>63</v>
      </c>
      <c r="L1" s="2" t="s">
        <v>64</v>
      </c>
      <c r="M1" s="2" t="s">
        <v>65</v>
      </c>
      <c r="N1" s="3"/>
      <c r="O1" s="2" t="s">
        <v>72</v>
      </c>
    </row>
    <row r="2" spans="1:15" ht="12.75">
      <c r="A2" s="4">
        <v>9</v>
      </c>
      <c r="B2" s="4">
        <v>20</v>
      </c>
      <c r="C2" s="4">
        <v>33</v>
      </c>
      <c r="D2" s="4">
        <v>16</v>
      </c>
      <c r="E2" s="4">
        <v>156</v>
      </c>
      <c r="F2" s="4"/>
      <c r="G2" s="4"/>
      <c r="H2" s="6" t="s">
        <v>0</v>
      </c>
      <c r="I2" s="5" t="s">
        <v>24</v>
      </c>
      <c r="J2" s="10" t="s">
        <v>55</v>
      </c>
      <c r="K2" s="8">
        <f>TIMEVALUE(I2)</f>
        <v>0.2826388888888889</v>
      </c>
      <c r="L2" s="8">
        <f>K2+0.5</f>
        <v>0.7826388888888889</v>
      </c>
      <c r="M2" s="1">
        <f aca="true" t="shared" si="0" ref="M2:M15">L2*24*60</f>
        <v>1127</v>
      </c>
      <c r="N2" s="4"/>
      <c r="O2" s="9">
        <f>MAX('Dose vs. time'!$P$11*(M2-'Dose vs. time'!$E$6)+'Dose vs. time'!$I$6,0)</f>
        <v>746331233123.3123</v>
      </c>
    </row>
    <row r="3" spans="1:15" ht="12.75">
      <c r="A3" s="4">
        <v>9</v>
      </c>
      <c r="B3" s="4">
        <v>20</v>
      </c>
      <c r="C3" s="4">
        <v>61</v>
      </c>
      <c r="D3" s="4">
        <v>14</v>
      </c>
      <c r="E3" s="4">
        <v>149</v>
      </c>
      <c r="F3" s="4"/>
      <c r="G3" s="4"/>
      <c r="H3" s="6" t="s">
        <v>0</v>
      </c>
      <c r="I3" s="5" t="s">
        <v>47</v>
      </c>
      <c r="J3" s="10" t="s">
        <v>55</v>
      </c>
      <c r="K3" s="8">
        <f>TIMEVALUE(I3)</f>
        <v>0.3534722222222222</v>
      </c>
      <c r="L3" s="8">
        <f>K3+0.5</f>
        <v>0.8534722222222222</v>
      </c>
      <c r="M3" s="1">
        <f t="shared" si="0"/>
        <v>1229</v>
      </c>
      <c r="N3" s="4"/>
      <c r="O3" s="9">
        <f>MAX('Dose vs. time'!$P$11*(M3-'Dose vs. time'!$E$6)+'Dose vs. time'!$I$6,0)</f>
        <v>6084300630063.006</v>
      </c>
    </row>
    <row r="4" spans="1:15" ht="12.75">
      <c r="A4" s="4">
        <v>9</v>
      </c>
      <c r="B4" s="4">
        <v>20</v>
      </c>
      <c r="C4" s="4">
        <v>88</v>
      </c>
      <c r="D4" s="4">
        <v>8.8</v>
      </c>
      <c r="E4" s="4">
        <v>83.1</v>
      </c>
      <c r="F4" s="5">
        <v>0.970138888888889</v>
      </c>
      <c r="G4" s="4"/>
      <c r="H4" s="6" t="s">
        <v>0</v>
      </c>
      <c r="I4" s="4"/>
      <c r="J4" s="7"/>
      <c r="K4" s="8">
        <f>F4</f>
        <v>0.970138888888889</v>
      </c>
      <c r="L4" s="8">
        <f aca="true" t="shared" si="1" ref="L4:L15">K4</f>
        <v>0.970138888888889</v>
      </c>
      <c r="M4" s="1">
        <f t="shared" si="0"/>
        <v>1397</v>
      </c>
      <c r="N4" s="4"/>
      <c r="O4" s="9">
        <f>MAX('Dose vs. time'!$P$11*(M4-'Dose vs. time'!$E$6)+'Dose vs. time'!$I$6,0)</f>
        <v>14876250225022.502</v>
      </c>
    </row>
    <row r="5" spans="1:15" ht="12.75">
      <c r="A5" s="4">
        <v>9</v>
      </c>
      <c r="B5" s="4">
        <v>20</v>
      </c>
      <c r="C5" s="4">
        <v>116</v>
      </c>
      <c r="D5" s="4">
        <v>12</v>
      </c>
      <c r="E5" s="4">
        <v>135</v>
      </c>
      <c r="F5" s="5">
        <v>0.05902777777777778</v>
      </c>
      <c r="G5" s="4"/>
      <c r="H5" s="6" t="s">
        <v>54</v>
      </c>
      <c r="I5" s="4"/>
      <c r="J5" s="7"/>
      <c r="K5" s="8">
        <f>F5+1</f>
        <v>1.0590277777777777</v>
      </c>
      <c r="L5" s="8">
        <f t="shared" si="1"/>
        <v>1.0590277777777777</v>
      </c>
      <c r="M5" s="1">
        <f t="shared" si="0"/>
        <v>1524.9999999999998</v>
      </c>
      <c r="N5" s="4"/>
      <c r="O5" s="9">
        <f>MAX('Dose vs. time'!$P$11*(M5-'Dose vs. time'!$E$6)+'Dose vs. time'!$I$6,0)</f>
        <v>21574878487848.773</v>
      </c>
    </row>
    <row r="6" spans="1:15" ht="12.75">
      <c r="A6" s="4">
        <v>9</v>
      </c>
      <c r="B6" s="4">
        <v>20</v>
      </c>
      <c r="C6" s="4">
        <v>144</v>
      </c>
      <c r="D6" s="4">
        <v>16</v>
      </c>
      <c r="E6" s="4">
        <v>150</v>
      </c>
      <c r="F6" s="5">
        <v>0.21736111111111112</v>
      </c>
      <c r="G6" s="4"/>
      <c r="H6" s="6" t="s">
        <v>54</v>
      </c>
      <c r="I6" s="4"/>
      <c r="J6" s="7"/>
      <c r="K6" s="8">
        <f>F6+1</f>
        <v>1.2173611111111111</v>
      </c>
      <c r="L6" s="8">
        <f t="shared" si="1"/>
        <v>1.2173611111111111</v>
      </c>
      <c r="M6" s="1">
        <f t="shared" si="0"/>
        <v>1753</v>
      </c>
      <c r="N6" s="4"/>
      <c r="O6" s="9">
        <f>MAX('Dose vs. time'!$P$11*(M6-'Dose vs. time'!$E$6)+'Dose vs. time'!$I$6,0)</f>
        <v>33506810081008.098</v>
      </c>
    </row>
    <row r="7" spans="1:15" ht="12.75">
      <c r="A7" s="4">
        <v>9</v>
      </c>
      <c r="B7" s="4">
        <v>20</v>
      </c>
      <c r="C7" s="4">
        <v>175</v>
      </c>
      <c r="D7" s="4">
        <v>11</v>
      </c>
      <c r="E7" s="4">
        <v>144</v>
      </c>
      <c r="F7" s="5">
        <v>0.29097222222222224</v>
      </c>
      <c r="G7" s="4"/>
      <c r="H7" s="6" t="s">
        <v>54</v>
      </c>
      <c r="I7" s="4"/>
      <c r="J7" s="7"/>
      <c r="K7" s="8">
        <f>F7+1</f>
        <v>1.2909722222222222</v>
      </c>
      <c r="L7" s="8">
        <f t="shared" si="1"/>
        <v>1.2909722222222222</v>
      </c>
      <c r="M7" s="1">
        <f t="shared" si="0"/>
        <v>1859</v>
      </c>
      <c r="N7" s="4"/>
      <c r="O7" s="9">
        <f>MAX('Dose vs. time'!$P$11*(M7-'Dose vs. time'!$E$6)+'Dose vs. time'!$I$6,0)</f>
        <v>39054111611161.12</v>
      </c>
    </row>
    <row r="8" spans="1:15" ht="12.75">
      <c r="A8" s="4">
        <v>9</v>
      </c>
      <c r="B8" s="4">
        <v>20</v>
      </c>
      <c r="C8" s="4">
        <v>194</v>
      </c>
      <c r="D8" s="4">
        <v>0</v>
      </c>
      <c r="E8" s="4">
        <v>145</v>
      </c>
      <c r="F8" s="5">
        <v>0.39444444444444443</v>
      </c>
      <c r="G8" s="4"/>
      <c r="H8" s="6" t="s">
        <v>54</v>
      </c>
      <c r="I8" s="4"/>
      <c r="J8" s="7"/>
      <c r="K8" s="8">
        <f aca="true" t="shared" si="2" ref="K8:K15">F8+1</f>
        <v>1.3944444444444444</v>
      </c>
      <c r="L8" s="8">
        <f t="shared" si="1"/>
        <v>1.3944444444444444</v>
      </c>
      <c r="M8" s="1">
        <f t="shared" si="0"/>
        <v>2008</v>
      </c>
      <c r="N8" s="4"/>
      <c r="O8" s="9">
        <f>MAX('Dose vs. time'!$P$11*(M8-'Dose vs. time'!$E$6)+'Dose vs. time'!$I$6,0)</f>
        <v>46851733573357.336</v>
      </c>
    </row>
    <row r="9" spans="1:15" ht="12.75">
      <c r="A9" s="4">
        <v>9</v>
      </c>
      <c r="B9" s="4">
        <v>20</v>
      </c>
      <c r="C9" s="4">
        <v>221</v>
      </c>
      <c r="D9" s="4">
        <v>10</v>
      </c>
      <c r="E9" s="4">
        <v>81</v>
      </c>
      <c r="F9" s="5">
        <v>0.5319444444444444</v>
      </c>
      <c r="G9" s="4"/>
      <c r="H9" s="6" t="s">
        <v>54</v>
      </c>
      <c r="I9" s="4"/>
      <c r="J9" s="7"/>
      <c r="K9" s="8">
        <f t="shared" si="2"/>
        <v>1.5319444444444446</v>
      </c>
      <c r="L9" s="8">
        <f t="shared" si="1"/>
        <v>1.5319444444444446</v>
      </c>
      <c r="M9" s="1">
        <f t="shared" si="0"/>
        <v>2206</v>
      </c>
      <c r="N9" s="4"/>
      <c r="O9" s="9">
        <f>MAX('Dose vs. time'!$P$11*(M9-'Dose vs. time'!$E$6)+'Dose vs. time'!$I$6,0)</f>
        <v>57213674167416.734</v>
      </c>
    </row>
    <row r="10" spans="1:15" ht="12.75">
      <c r="A10" s="4">
        <v>9</v>
      </c>
      <c r="B10" s="4">
        <v>20</v>
      </c>
      <c r="C10" s="4">
        <v>252</v>
      </c>
      <c r="D10" s="4">
        <v>15</v>
      </c>
      <c r="E10" s="4">
        <v>146</v>
      </c>
      <c r="F10" s="5">
        <v>0.7270833333333333</v>
      </c>
      <c r="G10" s="4"/>
      <c r="H10" s="6" t="s">
        <v>54</v>
      </c>
      <c r="I10" s="4"/>
      <c r="J10" s="7"/>
      <c r="K10" s="8">
        <f t="shared" si="2"/>
        <v>1.7270833333333333</v>
      </c>
      <c r="L10" s="8">
        <f t="shared" si="1"/>
        <v>1.7270833333333333</v>
      </c>
      <c r="M10" s="1">
        <f t="shared" si="0"/>
        <v>2487</v>
      </c>
      <c r="N10" s="4"/>
      <c r="O10" s="9">
        <f>MAX('Dose vs. time'!$P$11*(M10-'Dose vs. time'!$E$6)+'Dose vs. time'!$I$6,0)</f>
        <v>71919256525652.56</v>
      </c>
    </row>
    <row r="11" spans="1:15" ht="12.75">
      <c r="A11" s="4">
        <v>9</v>
      </c>
      <c r="B11" s="4">
        <v>20</v>
      </c>
      <c r="C11" s="4">
        <v>281</v>
      </c>
      <c r="D11" s="4">
        <v>14</v>
      </c>
      <c r="E11" s="4">
        <v>149</v>
      </c>
      <c r="F11" s="5">
        <v>0.8472222222222222</v>
      </c>
      <c r="G11" s="4"/>
      <c r="H11" s="6" t="s">
        <v>54</v>
      </c>
      <c r="I11" s="4"/>
      <c r="J11" s="7"/>
      <c r="K11" s="8">
        <f t="shared" si="2"/>
        <v>1.8472222222222223</v>
      </c>
      <c r="L11" s="8">
        <f t="shared" si="1"/>
        <v>1.8472222222222223</v>
      </c>
      <c r="M11" s="1">
        <f t="shared" si="0"/>
        <v>2660</v>
      </c>
      <c r="N11" s="4"/>
      <c r="O11" s="9">
        <f>MAX('Dose vs. time'!$P$11*(M11-'Dose vs. time'!$E$6)+'Dose vs. time'!$I$6,0)</f>
        <v>80972871287128.7</v>
      </c>
    </row>
    <row r="12" spans="1:15" ht="12.75">
      <c r="A12" s="4"/>
      <c r="B12" s="4"/>
      <c r="C12" s="4"/>
      <c r="D12" s="4"/>
      <c r="E12" s="4"/>
      <c r="F12" s="4"/>
      <c r="G12" s="4"/>
      <c r="H12" s="6"/>
      <c r="I12" s="4"/>
      <c r="J12" s="7"/>
      <c r="K12" s="8"/>
      <c r="L12" s="8"/>
      <c r="M12" s="1"/>
      <c r="N12" s="4"/>
      <c r="O12" s="9"/>
    </row>
    <row r="13" spans="1:15" ht="12.75">
      <c r="A13" s="4"/>
      <c r="B13" s="4"/>
      <c r="C13" s="4"/>
      <c r="D13" s="4"/>
      <c r="E13" s="4"/>
      <c r="F13" s="4"/>
      <c r="G13" s="4"/>
      <c r="H13" s="6"/>
      <c r="I13" s="4"/>
      <c r="J13" s="7"/>
      <c r="K13" s="8"/>
      <c r="L13" s="8"/>
      <c r="M13" s="1"/>
      <c r="N13" s="4"/>
      <c r="O13" s="9"/>
    </row>
    <row r="14" spans="1:15" ht="12.75">
      <c r="A14" s="4"/>
      <c r="B14" s="4"/>
      <c r="C14" s="4"/>
      <c r="D14" s="4"/>
      <c r="E14" s="4"/>
      <c r="F14" s="4"/>
      <c r="G14" s="4"/>
      <c r="H14" s="6"/>
      <c r="I14" s="4"/>
      <c r="J14" s="7"/>
      <c r="K14" s="8"/>
      <c r="L14" s="8"/>
      <c r="M14" s="1"/>
      <c r="N14" s="4"/>
      <c r="O14" s="9"/>
    </row>
    <row r="15" spans="1:15" ht="12.75">
      <c r="A15" s="4"/>
      <c r="B15" s="4"/>
      <c r="C15" s="4"/>
      <c r="D15" s="4"/>
      <c r="E15" s="4"/>
      <c r="F15" s="4"/>
      <c r="G15" s="4"/>
      <c r="H15" s="6"/>
      <c r="I15" s="4"/>
      <c r="J15" s="7"/>
      <c r="K15" s="8"/>
      <c r="L15" s="8"/>
      <c r="M15" s="1"/>
      <c r="N15" s="4"/>
      <c r="O15" s="9"/>
    </row>
    <row r="16" spans="1:15" ht="12.75">
      <c r="A16" s="4">
        <v>9</v>
      </c>
      <c r="B16" s="4">
        <v>30</v>
      </c>
      <c r="C16" s="4">
        <v>34</v>
      </c>
      <c r="D16" s="4">
        <v>67</v>
      </c>
      <c r="E16" s="4">
        <v>205</v>
      </c>
      <c r="F16" s="4"/>
      <c r="G16" s="4"/>
      <c r="H16" s="6" t="s">
        <v>0</v>
      </c>
      <c r="I16" s="5" t="s">
        <v>25</v>
      </c>
      <c r="J16" s="10" t="s">
        <v>55</v>
      </c>
      <c r="K16" s="8">
        <f>TIMEVALUE(I16)</f>
        <v>0.2833333333333333</v>
      </c>
      <c r="L16" s="8">
        <f>K16+0.5</f>
        <v>0.7833333333333333</v>
      </c>
      <c r="M16" s="1">
        <f>L16*24*60</f>
        <v>1128</v>
      </c>
      <c r="N16" s="4"/>
      <c r="O16" s="9">
        <f>MAX('Dose vs. time'!$P$11*(M16-'Dose vs. time'!$E$6)+'Dose vs. time'!$I$6,0)</f>
        <v>798664266426.6426</v>
      </c>
    </row>
    <row r="17" spans="1:15" ht="12.75">
      <c r="A17" s="4">
        <v>9</v>
      </c>
      <c r="B17" s="4">
        <v>30</v>
      </c>
      <c r="C17" s="4">
        <v>62</v>
      </c>
      <c r="D17" s="4">
        <v>66</v>
      </c>
      <c r="E17" s="4">
        <v>194</v>
      </c>
      <c r="F17" s="4"/>
      <c r="G17" s="4"/>
      <c r="H17" s="6" t="s">
        <v>0</v>
      </c>
      <c r="I17" s="5" t="s">
        <v>47</v>
      </c>
      <c r="J17" s="10" t="s">
        <v>55</v>
      </c>
      <c r="K17" s="8">
        <f>TIMEVALUE(I17)</f>
        <v>0.3534722222222222</v>
      </c>
      <c r="L17" s="8">
        <f>K17+0.5</f>
        <v>0.8534722222222222</v>
      </c>
      <c r="M17" s="1">
        <f>L17*24*60</f>
        <v>1229</v>
      </c>
      <c r="N17" s="4"/>
      <c r="O17" s="9">
        <f>MAX('Dose vs. time'!$P$11*(M17-'Dose vs. time'!$E$6)+'Dose vs. time'!$I$6,0)</f>
        <v>6084300630063.006</v>
      </c>
    </row>
    <row r="18" spans="1:15" ht="12.75">
      <c r="A18" s="4">
        <v>9</v>
      </c>
      <c r="B18" s="4">
        <v>30</v>
      </c>
      <c r="C18" s="4">
        <v>89</v>
      </c>
      <c r="D18" s="4">
        <v>37.8</v>
      </c>
      <c r="E18" s="4">
        <v>112.5</v>
      </c>
      <c r="F18" s="5">
        <v>0.9708333333333333</v>
      </c>
      <c r="G18" s="4"/>
      <c r="H18" s="6" t="s">
        <v>0</v>
      </c>
      <c r="I18" s="4"/>
      <c r="J18" s="7"/>
      <c r="K18" s="8">
        <f>F18</f>
        <v>0.9708333333333333</v>
      </c>
      <c r="L18" s="8">
        <f>K18</f>
        <v>0.9708333333333333</v>
      </c>
      <c r="M18" s="1">
        <f>L18*24*60</f>
        <v>1398</v>
      </c>
      <c r="N18" s="4"/>
      <c r="O18" s="9">
        <f>MAX('Dose vs. time'!$P$11*(M18-'Dose vs. time'!$E$6)+'Dose vs. time'!$I$6,0)</f>
        <v>14928583258325.832</v>
      </c>
    </row>
    <row r="19" spans="1:15" ht="12.75">
      <c r="A19" s="4">
        <v>9</v>
      </c>
      <c r="B19" s="4">
        <v>30</v>
      </c>
      <c r="C19" s="4">
        <v>117</v>
      </c>
      <c r="D19" s="4">
        <v>59</v>
      </c>
      <c r="E19" s="4">
        <v>176</v>
      </c>
      <c r="F19" s="5">
        <v>0.059722222222222225</v>
      </c>
      <c r="G19" s="4"/>
      <c r="H19" s="6" t="s">
        <v>54</v>
      </c>
      <c r="I19" s="4"/>
      <c r="J19" s="7"/>
      <c r="K19" s="8">
        <f>F19+1</f>
        <v>1.0597222222222222</v>
      </c>
      <c r="L19" s="8">
        <f>K19</f>
        <v>1.0597222222222222</v>
      </c>
      <c r="M19" s="1">
        <f>L19*24*60</f>
        <v>1526</v>
      </c>
      <c r="N19" s="4"/>
      <c r="O19" s="9">
        <f>MAX('Dose vs. time'!$P$11*(M19-'Dose vs. time'!$E$6)+'Dose vs. time'!$I$6,0)</f>
        <v>21627211521152.113</v>
      </c>
    </row>
    <row r="20" spans="1:15" ht="12.75">
      <c r="A20" s="4">
        <v>9</v>
      </c>
      <c r="B20" s="4">
        <v>30</v>
      </c>
      <c r="C20" s="4">
        <v>145</v>
      </c>
      <c r="D20" s="4">
        <v>66</v>
      </c>
      <c r="E20" s="4">
        <v>196</v>
      </c>
      <c r="F20" s="5">
        <v>0.21805555555555556</v>
      </c>
      <c r="G20" s="4"/>
      <c r="H20" s="6" t="s">
        <v>54</v>
      </c>
      <c r="I20" s="4"/>
      <c r="J20" s="7"/>
      <c r="K20" s="8">
        <f>F20+1</f>
        <v>1.2180555555555554</v>
      </c>
      <c r="L20" s="8">
        <f aca="true" t="shared" si="3" ref="L20:L29">K20</f>
        <v>1.2180555555555554</v>
      </c>
      <c r="M20" s="1">
        <f aca="true" t="shared" si="4" ref="M20:M29">L20*24*60</f>
        <v>1753.9999999999998</v>
      </c>
      <c r="N20" s="4"/>
      <c r="O20" s="9">
        <f>MAX('Dose vs. time'!$P$11*(M20-'Dose vs. time'!$E$6)+'Dose vs. time'!$I$6,0)</f>
        <v>33559143114311.418</v>
      </c>
    </row>
    <row r="21" spans="1:15" ht="12.75">
      <c r="A21" s="4">
        <v>9</v>
      </c>
      <c r="B21" s="4">
        <v>30</v>
      </c>
      <c r="C21" s="4">
        <v>176</v>
      </c>
      <c r="D21" s="4">
        <v>59</v>
      </c>
      <c r="E21" s="4">
        <v>190</v>
      </c>
      <c r="F21" s="5">
        <v>0.2916666666666667</v>
      </c>
      <c r="G21" s="4"/>
      <c r="H21" s="6" t="s">
        <v>54</v>
      </c>
      <c r="I21" s="4"/>
      <c r="J21" s="7"/>
      <c r="K21" s="8">
        <f>F21+1</f>
        <v>1.2916666666666667</v>
      </c>
      <c r="L21" s="8">
        <f t="shared" si="3"/>
        <v>1.2916666666666667</v>
      </c>
      <c r="M21" s="1">
        <f t="shared" si="4"/>
        <v>1860</v>
      </c>
      <c r="N21" s="4"/>
      <c r="O21" s="9">
        <f>MAX('Dose vs. time'!$P$11*(M21-'Dose vs. time'!$E$6)+'Dose vs. time'!$I$6,0)</f>
        <v>39106444644464.445</v>
      </c>
    </row>
    <row r="22" spans="1:15" ht="12.75">
      <c r="A22" s="4">
        <v>9</v>
      </c>
      <c r="B22" s="4">
        <v>30</v>
      </c>
      <c r="C22" s="4">
        <v>195</v>
      </c>
      <c r="D22" s="4">
        <v>57</v>
      </c>
      <c r="E22" s="4">
        <v>195</v>
      </c>
      <c r="F22" s="5">
        <v>0.3958333333333333</v>
      </c>
      <c r="G22" s="4"/>
      <c r="H22" s="6" t="s">
        <v>54</v>
      </c>
      <c r="I22" s="4"/>
      <c r="J22" s="7"/>
      <c r="K22" s="8">
        <f aca="true" t="shared" si="5" ref="K22:K29">F22+1</f>
        <v>1.3958333333333333</v>
      </c>
      <c r="L22" s="8">
        <f t="shared" si="3"/>
        <v>1.3958333333333333</v>
      </c>
      <c r="M22" s="1">
        <f t="shared" si="4"/>
        <v>2010</v>
      </c>
      <c r="N22" s="4"/>
      <c r="O22" s="9">
        <f>MAX('Dose vs. time'!$P$11*(M22-'Dose vs. time'!$E$6)+'Dose vs. time'!$I$6,0)</f>
        <v>46956399639963.99</v>
      </c>
    </row>
    <row r="23" spans="1:15" ht="12.75">
      <c r="A23" s="4">
        <v>9</v>
      </c>
      <c r="B23" s="4">
        <v>30</v>
      </c>
      <c r="C23" s="4">
        <v>222</v>
      </c>
      <c r="D23" s="4">
        <v>38</v>
      </c>
      <c r="E23" s="4">
        <v>105</v>
      </c>
      <c r="F23" s="5">
        <v>0.5333333333333333</v>
      </c>
      <c r="G23" s="4"/>
      <c r="H23" s="6" t="s">
        <v>54</v>
      </c>
      <c r="I23" s="4"/>
      <c r="J23" s="7"/>
      <c r="K23" s="8">
        <f t="shared" si="5"/>
        <v>1.5333333333333332</v>
      </c>
      <c r="L23" s="8">
        <f t="shared" si="3"/>
        <v>1.5333333333333332</v>
      </c>
      <c r="M23" s="1">
        <f t="shared" si="4"/>
        <v>2208</v>
      </c>
      <c r="N23" s="4"/>
      <c r="O23" s="9">
        <f>MAX('Dose vs. time'!$P$11*(M23-'Dose vs. time'!$E$6)+'Dose vs. time'!$I$6,0)</f>
        <v>57318340234023.4</v>
      </c>
    </row>
    <row r="24" spans="1:15" ht="12.75">
      <c r="A24" s="4">
        <v>9</v>
      </c>
      <c r="B24" s="4">
        <v>30</v>
      </c>
      <c r="C24" s="4">
        <v>253</v>
      </c>
      <c r="D24" s="4">
        <v>64</v>
      </c>
      <c r="E24" s="4">
        <v>193</v>
      </c>
      <c r="F24" s="5">
        <v>0.7270833333333333</v>
      </c>
      <c r="G24" s="4"/>
      <c r="H24" s="6" t="s">
        <v>54</v>
      </c>
      <c r="I24" s="4"/>
      <c r="J24" s="7"/>
      <c r="K24" s="8">
        <f t="shared" si="5"/>
        <v>1.7270833333333333</v>
      </c>
      <c r="L24" s="8">
        <f t="shared" si="3"/>
        <v>1.7270833333333333</v>
      </c>
      <c r="M24" s="1">
        <f t="shared" si="4"/>
        <v>2487</v>
      </c>
      <c r="N24" s="4"/>
      <c r="O24" s="9">
        <f>MAX('Dose vs. time'!$P$11*(M24-'Dose vs. time'!$E$6)+'Dose vs. time'!$I$6,0)</f>
        <v>71919256525652.56</v>
      </c>
    </row>
    <row r="25" spans="1:15" ht="12.75">
      <c r="A25" s="4">
        <v>9</v>
      </c>
      <c r="B25" s="4">
        <v>30</v>
      </c>
      <c r="C25" s="4">
        <v>282</v>
      </c>
      <c r="D25" s="4">
        <v>63</v>
      </c>
      <c r="E25" s="4">
        <v>195</v>
      </c>
      <c r="F25" s="5">
        <v>0.8472222222222222</v>
      </c>
      <c r="G25" s="4"/>
      <c r="H25" s="6" t="s">
        <v>54</v>
      </c>
      <c r="I25" s="4"/>
      <c r="J25" s="7"/>
      <c r="K25" s="8">
        <f t="shared" si="5"/>
        <v>1.8472222222222223</v>
      </c>
      <c r="L25" s="8">
        <f t="shared" si="3"/>
        <v>1.8472222222222223</v>
      </c>
      <c r="M25" s="1">
        <f t="shared" si="4"/>
        <v>2660</v>
      </c>
      <c r="N25" s="4"/>
      <c r="O25" s="9">
        <f>MAX('Dose vs. time'!$P$11*(M25-'Dose vs. time'!$E$6)+'Dose vs. time'!$I$6,0)</f>
        <v>80972871287128.7</v>
      </c>
    </row>
    <row r="26" spans="1:15" ht="12.75">
      <c r="A26" s="4"/>
      <c r="B26" s="4"/>
      <c r="C26" s="4"/>
      <c r="D26" s="4"/>
      <c r="E26" s="4"/>
      <c r="F26" s="4"/>
      <c r="G26" s="4"/>
      <c r="H26" s="6"/>
      <c r="I26" s="4"/>
      <c r="J26" s="7"/>
      <c r="K26" s="8"/>
      <c r="L26" s="8"/>
      <c r="M26" s="1"/>
      <c r="N26" s="4"/>
      <c r="O26" s="9"/>
    </row>
    <row r="27" spans="1:15" ht="12.75">
      <c r="A27" s="4"/>
      <c r="B27" s="4"/>
      <c r="C27" s="4"/>
      <c r="D27" s="4"/>
      <c r="E27" s="4"/>
      <c r="F27" s="4"/>
      <c r="G27" s="4"/>
      <c r="H27" s="6"/>
      <c r="I27" s="4"/>
      <c r="J27" s="7"/>
      <c r="K27" s="8"/>
      <c r="L27" s="8"/>
      <c r="M27" s="1"/>
      <c r="N27" s="4"/>
      <c r="O27" s="9"/>
    </row>
    <row r="28" spans="1:15" ht="12.75">
      <c r="A28" s="4"/>
      <c r="B28" s="4"/>
      <c r="C28" s="4"/>
      <c r="D28" s="4"/>
      <c r="E28" s="4"/>
      <c r="F28" s="4"/>
      <c r="G28" s="4"/>
      <c r="H28" s="6"/>
      <c r="I28" s="4"/>
      <c r="J28" s="7"/>
      <c r="K28" s="8"/>
      <c r="L28" s="8"/>
      <c r="M28" s="1"/>
      <c r="N28" s="4"/>
      <c r="O28" s="9"/>
    </row>
    <row r="29" spans="1:15" ht="12.75">
      <c r="A29" s="4"/>
      <c r="B29" s="4"/>
      <c r="C29" s="4"/>
      <c r="D29" s="4"/>
      <c r="E29" s="4"/>
      <c r="F29" s="4"/>
      <c r="G29" s="4"/>
      <c r="H29" s="6"/>
      <c r="I29" s="4"/>
      <c r="J29" s="7"/>
      <c r="K29" s="8"/>
      <c r="L29" s="8"/>
      <c r="M29" s="1"/>
      <c r="N29" s="4"/>
      <c r="O29" s="9"/>
    </row>
    <row r="30" spans="1:15" ht="12.75">
      <c r="A30" s="4">
        <v>9</v>
      </c>
      <c r="B30" s="4">
        <v>40</v>
      </c>
      <c r="C30" s="4">
        <v>35</v>
      </c>
      <c r="D30" s="4">
        <v>115</v>
      </c>
      <c r="E30" s="4">
        <v>246</v>
      </c>
      <c r="F30" s="4"/>
      <c r="G30" s="4"/>
      <c r="H30" s="6" t="s">
        <v>0</v>
      </c>
      <c r="I30" s="5" t="s">
        <v>26</v>
      </c>
      <c r="J30" s="10" t="s">
        <v>55</v>
      </c>
      <c r="K30" s="8">
        <f>TIMEVALUE(I30)</f>
        <v>0.28402777777777777</v>
      </c>
      <c r="L30" s="8">
        <f>K30+0.5</f>
        <v>0.7840277777777778</v>
      </c>
      <c r="M30" s="1">
        <f>L30*24*60</f>
        <v>1129</v>
      </c>
      <c r="N30" s="4"/>
      <c r="O30" s="9">
        <f>MAX('Dose vs. time'!$P$11*(M30-'Dose vs. time'!$E$6)+'Dose vs. time'!$I$6,0)</f>
        <v>850997299729.9729</v>
      </c>
    </row>
    <row r="31" spans="1:15" ht="12.75">
      <c r="A31" s="4">
        <v>9</v>
      </c>
      <c r="B31" s="4">
        <v>40</v>
      </c>
      <c r="C31" s="4">
        <v>63</v>
      </c>
      <c r="D31" s="4">
        <v>112</v>
      </c>
      <c r="E31" s="4">
        <v>236</v>
      </c>
      <c r="F31" s="4"/>
      <c r="G31" s="4"/>
      <c r="H31" s="6" t="s">
        <v>0</v>
      </c>
      <c r="I31" s="5" t="s">
        <v>48</v>
      </c>
      <c r="J31" s="10" t="s">
        <v>55</v>
      </c>
      <c r="K31" s="8">
        <f>TIMEVALUE(I31)</f>
        <v>0.3541666666666667</v>
      </c>
      <c r="L31" s="8">
        <f>K31+0.5</f>
        <v>0.8541666666666667</v>
      </c>
      <c r="M31" s="1">
        <f>L31*24*60</f>
        <v>1230</v>
      </c>
      <c r="N31" s="4"/>
      <c r="O31" s="9">
        <f>MAX('Dose vs. time'!$P$11*(M31-'Dose vs. time'!$E$6)+'Dose vs. time'!$I$6,0)</f>
        <v>6136633663366.336</v>
      </c>
    </row>
    <row r="32" spans="1:15" ht="12.75">
      <c r="A32" s="4">
        <v>9</v>
      </c>
      <c r="B32" s="4">
        <v>40</v>
      </c>
      <c r="C32" s="4">
        <v>90</v>
      </c>
      <c r="D32" s="4">
        <v>67.1</v>
      </c>
      <c r="E32" s="4">
        <v>140.7</v>
      </c>
      <c r="F32" s="5">
        <v>0.9715277777777778</v>
      </c>
      <c r="G32" s="4"/>
      <c r="H32" s="6" t="s">
        <v>0</v>
      </c>
      <c r="I32" s="4"/>
      <c r="J32" s="7"/>
      <c r="K32" s="8">
        <f>F32</f>
        <v>0.9715277777777778</v>
      </c>
      <c r="L32" s="8">
        <f>K32</f>
        <v>0.9715277777777778</v>
      </c>
      <c r="M32" s="1">
        <f>L32*24*60</f>
        <v>1399</v>
      </c>
      <c r="N32" s="4"/>
      <c r="O32" s="9">
        <f>MAX('Dose vs. time'!$P$11*(M32-'Dose vs. time'!$E$6)+'Dose vs. time'!$I$6,0)</f>
        <v>14980916291629.162</v>
      </c>
    </row>
    <row r="33" spans="1:15" ht="12.75">
      <c r="A33" s="4">
        <v>9</v>
      </c>
      <c r="B33" s="4">
        <v>40</v>
      </c>
      <c r="C33" s="4">
        <v>118</v>
      </c>
      <c r="D33" s="4">
        <v>103</v>
      </c>
      <c r="E33" s="4">
        <v>214</v>
      </c>
      <c r="F33" s="5">
        <v>0.06041666666666667</v>
      </c>
      <c r="G33" s="4"/>
      <c r="H33" s="6" t="s">
        <v>54</v>
      </c>
      <c r="I33" s="4"/>
      <c r="J33" s="7"/>
      <c r="K33" s="8">
        <f>F33+1</f>
        <v>1.0604166666666666</v>
      </c>
      <c r="L33" s="8">
        <f>K33</f>
        <v>1.0604166666666666</v>
      </c>
      <c r="M33" s="1">
        <f>L33*24*60</f>
        <v>1526.9999999999998</v>
      </c>
      <c r="N33" s="4"/>
      <c r="O33" s="9">
        <f>MAX('Dose vs. time'!$P$11*(M33-'Dose vs. time'!$E$6)+'Dose vs. time'!$I$6,0)</f>
        <v>21679544554455.434</v>
      </c>
    </row>
    <row r="34" spans="1:15" ht="12.75">
      <c r="A34" s="4">
        <v>9</v>
      </c>
      <c r="B34" s="4">
        <v>40</v>
      </c>
      <c r="C34" s="4">
        <v>146</v>
      </c>
      <c r="D34" s="4">
        <v>114</v>
      </c>
      <c r="E34" s="4">
        <v>240</v>
      </c>
      <c r="F34" s="5">
        <v>0.21875</v>
      </c>
      <c r="G34" s="4"/>
      <c r="H34" s="6" t="s">
        <v>54</v>
      </c>
      <c r="I34" s="4"/>
      <c r="J34" s="7"/>
      <c r="K34" s="8">
        <f>F34+1</f>
        <v>1.21875</v>
      </c>
      <c r="L34" s="8">
        <f aca="true" t="shared" si="6" ref="L34:L43">K34</f>
        <v>1.21875</v>
      </c>
      <c r="M34" s="1">
        <f aca="true" t="shared" si="7" ref="M34:M43">L34*24*60</f>
        <v>1755</v>
      </c>
      <c r="N34" s="4"/>
      <c r="O34" s="9">
        <f>MAX('Dose vs. time'!$P$11*(M34-'Dose vs. time'!$E$6)+'Dose vs. time'!$I$6,0)</f>
        <v>33611476147614.758</v>
      </c>
    </row>
    <row r="35" spans="1:15" ht="12.75">
      <c r="A35" s="4">
        <v>9</v>
      </c>
      <c r="B35" s="4">
        <v>40</v>
      </c>
      <c r="C35" s="4">
        <v>177</v>
      </c>
      <c r="D35" s="4">
        <v>107</v>
      </c>
      <c r="E35" s="4">
        <v>234</v>
      </c>
      <c r="F35" s="5">
        <v>0.2923611111111111</v>
      </c>
      <c r="G35" s="4"/>
      <c r="H35" s="6" t="s">
        <v>54</v>
      </c>
      <c r="I35" s="4"/>
      <c r="J35" s="7"/>
      <c r="K35" s="8">
        <f>F35+1</f>
        <v>1.292361111111111</v>
      </c>
      <c r="L35" s="8">
        <f t="shared" si="6"/>
        <v>1.292361111111111</v>
      </c>
      <c r="M35" s="1">
        <f t="shared" si="7"/>
        <v>1861</v>
      </c>
      <c r="N35" s="4"/>
      <c r="O35" s="9">
        <f>MAX('Dose vs. time'!$P$11*(M35-'Dose vs. time'!$E$6)+'Dose vs. time'!$I$6,0)</f>
        <v>39158777677767.77</v>
      </c>
    </row>
    <row r="36" spans="1:15" ht="12.75">
      <c r="A36" s="4">
        <v>9</v>
      </c>
      <c r="B36" s="4">
        <v>40</v>
      </c>
      <c r="C36" s="4">
        <v>196</v>
      </c>
      <c r="D36" s="4">
        <v>96</v>
      </c>
      <c r="E36" s="4">
        <v>239</v>
      </c>
      <c r="F36" s="5">
        <v>0.3965277777777778</v>
      </c>
      <c r="G36" s="4"/>
      <c r="H36" s="6" t="s">
        <v>54</v>
      </c>
      <c r="I36" s="4"/>
      <c r="J36" s="7"/>
      <c r="K36" s="8">
        <f aca="true" t="shared" si="8" ref="K36:K43">F36+1</f>
        <v>1.3965277777777778</v>
      </c>
      <c r="L36" s="8">
        <f t="shared" si="6"/>
        <v>1.3965277777777778</v>
      </c>
      <c r="M36" s="1">
        <f t="shared" si="7"/>
        <v>2011</v>
      </c>
      <c r="N36" s="4"/>
      <c r="O36" s="9">
        <f>MAX('Dose vs. time'!$P$11*(M36-'Dose vs. time'!$E$6)+'Dose vs. time'!$I$6,0)</f>
        <v>47008732673267.32</v>
      </c>
    </row>
    <row r="37" spans="1:15" ht="12.75">
      <c r="A37" s="4">
        <v>9</v>
      </c>
      <c r="B37" s="4">
        <v>40</v>
      </c>
      <c r="C37" s="4">
        <v>223</v>
      </c>
      <c r="D37" s="4">
        <v>62</v>
      </c>
      <c r="E37" s="4">
        <v>133</v>
      </c>
      <c r="F37" s="5">
        <v>0.5354166666666667</v>
      </c>
      <c r="G37" s="4"/>
      <c r="H37" s="6" t="s">
        <v>54</v>
      </c>
      <c r="I37" s="4"/>
      <c r="J37" s="7"/>
      <c r="K37" s="8">
        <f t="shared" si="8"/>
        <v>1.5354166666666667</v>
      </c>
      <c r="L37" s="8">
        <f t="shared" si="6"/>
        <v>1.5354166666666667</v>
      </c>
      <c r="M37" s="1">
        <f t="shared" si="7"/>
        <v>2211</v>
      </c>
      <c r="N37" s="4"/>
      <c r="O37" s="9">
        <f>MAX('Dose vs. time'!$P$11*(M37-'Dose vs. time'!$E$6)+'Dose vs. time'!$I$6,0)</f>
        <v>57475339333933.39</v>
      </c>
    </row>
    <row r="38" spans="1:15" ht="12.75">
      <c r="A38" s="4">
        <v>9</v>
      </c>
      <c r="B38" s="4">
        <v>40</v>
      </c>
      <c r="C38" s="4">
        <v>254</v>
      </c>
      <c r="D38" s="4">
        <v>111</v>
      </c>
      <c r="E38" s="4">
        <v>235</v>
      </c>
      <c r="F38" s="5">
        <v>0.7277777777777777</v>
      </c>
      <c r="G38" s="4"/>
      <c r="H38" s="6" t="s">
        <v>54</v>
      </c>
      <c r="I38" s="4"/>
      <c r="J38" s="7"/>
      <c r="K38" s="8">
        <f t="shared" si="8"/>
        <v>1.7277777777777779</v>
      </c>
      <c r="L38" s="8">
        <f t="shared" si="6"/>
        <v>1.7277777777777779</v>
      </c>
      <c r="M38" s="1">
        <f t="shared" si="7"/>
        <v>2488</v>
      </c>
      <c r="N38" s="4"/>
      <c r="O38" s="9">
        <f>MAX('Dose vs. time'!$P$11*(M38-'Dose vs. time'!$E$6)+'Dose vs. time'!$I$6,0)</f>
        <v>71971589558955.89</v>
      </c>
    </row>
    <row r="39" spans="1:15" ht="12.75">
      <c r="A39" s="4">
        <v>9</v>
      </c>
      <c r="B39" s="4">
        <v>40</v>
      </c>
      <c r="C39" s="4">
        <v>283</v>
      </c>
      <c r="D39" s="4">
        <v>113</v>
      </c>
      <c r="E39" s="4">
        <v>239</v>
      </c>
      <c r="F39" s="5">
        <v>0.8479166666666668</v>
      </c>
      <c r="G39" s="4"/>
      <c r="H39" s="6" t="s">
        <v>54</v>
      </c>
      <c r="I39" s="4"/>
      <c r="J39" s="7"/>
      <c r="K39" s="8">
        <f t="shared" si="8"/>
        <v>1.8479166666666669</v>
      </c>
      <c r="L39" s="8">
        <f t="shared" si="6"/>
        <v>1.8479166666666669</v>
      </c>
      <c r="M39" s="1">
        <f t="shared" si="7"/>
        <v>2661.0000000000005</v>
      </c>
      <c r="N39" s="4"/>
      <c r="O39" s="9">
        <f>MAX('Dose vs. time'!$P$11*(M39-'Dose vs. time'!$E$6)+'Dose vs. time'!$I$6,0)</f>
        <v>81025204320432.06</v>
      </c>
    </row>
    <row r="40" spans="1:15" ht="12.75">
      <c r="A40" s="4"/>
      <c r="B40" s="4"/>
      <c r="C40" s="4"/>
      <c r="D40" s="4"/>
      <c r="E40" s="4"/>
      <c r="F40" s="4"/>
      <c r="G40" s="4"/>
      <c r="H40" s="6"/>
      <c r="I40" s="4"/>
      <c r="J40" s="7"/>
      <c r="K40" s="8"/>
      <c r="L40" s="8"/>
      <c r="M40" s="1"/>
      <c r="N40" s="4"/>
      <c r="O40" s="9"/>
    </row>
    <row r="41" spans="1:15" ht="12.75">
      <c r="A41" s="4"/>
      <c r="B41" s="4"/>
      <c r="C41" s="4"/>
      <c r="D41" s="4"/>
      <c r="E41" s="4"/>
      <c r="F41" s="4"/>
      <c r="G41" s="4"/>
      <c r="H41" s="6"/>
      <c r="I41" s="4"/>
      <c r="J41" s="7"/>
      <c r="K41" s="8"/>
      <c r="L41" s="8"/>
      <c r="M41" s="1"/>
      <c r="N41" s="4"/>
      <c r="O41" s="9"/>
    </row>
    <row r="42" spans="1:15" ht="12.75">
      <c r="A42" s="4"/>
      <c r="B42" s="4"/>
      <c r="C42" s="4"/>
      <c r="D42" s="4"/>
      <c r="E42" s="4"/>
      <c r="F42" s="4"/>
      <c r="G42" s="4"/>
      <c r="H42" s="6"/>
      <c r="I42" s="4"/>
      <c r="J42" s="7"/>
      <c r="K42" s="8"/>
      <c r="L42" s="8"/>
      <c r="M42" s="1"/>
      <c r="N42" s="4"/>
      <c r="O42" s="9"/>
    </row>
    <row r="43" spans="1:15" ht="12.75">
      <c r="A43" s="4"/>
      <c r="B43" s="4"/>
      <c r="C43" s="4"/>
      <c r="D43" s="4"/>
      <c r="E43" s="4"/>
      <c r="F43" s="4"/>
      <c r="G43" s="4"/>
      <c r="H43" s="6"/>
      <c r="I43" s="4"/>
      <c r="J43" s="7"/>
      <c r="K43" s="8"/>
      <c r="L43" s="8"/>
      <c r="M43" s="1"/>
      <c r="N43" s="4"/>
      <c r="O43" s="9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R134"/>
  <sheetViews>
    <sheetView tabSelected="1" workbookViewId="0" topLeftCell="A6">
      <pane ySplit="1365" topLeftCell="BM1" activePane="bottomLeft" state="split"/>
      <selection pane="topLeft" activeCell="M9" sqref="M9"/>
      <selection pane="bottomLeft" activeCell="I11" sqref="I11"/>
    </sheetView>
  </sheetViews>
  <sheetFormatPr defaultColWidth="9.140625" defaultRowHeight="12.75"/>
  <cols>
    <col min="1" max="1" width="2.28125" style="4" customWidth="1"/>
    <col min="2" max="2" width="8.00390625" style="4" customWidth="1"/>
    <col min="3" max="3" width="7.421875" style="4" customWidth="1"/>
    <col min="4" max="4" width="9.57421875" style="4" customWidth="1"/>
    <col min="5" max="5" width="9.140625" style="4" customWidth="1"/>
    <col min="6" max="6" width="7.7109375" style="4" customWidth="1"/>
    <col min="7" max="7" width="8.421875" style="4" customWidth="1"/>
    <col min="8" max="8" width="7.7109375" style="4" customWidth="1"/>
    <col min="9" max="9" width="11.140625" style="4" customWidth="1"/>
    <col min="10" max="10" width="2.57421875" style="4" customWidth="1"/>
    <col min="11" max="11" width="10.140625" style="4" customWidth="1"/>
    <col min="12" max="12" width="3.57421875" style="4" customWidth="1"/>
    <col min="13" max="13" width="9.57421875" style="4" customWidth="1"/>
    <col min="14" max="14" width="9.8515625" style="4" customWidth="1"/>
    <col min="15" max="15" width="9.00390625" style="4" customWidth="1"/>
    <col min="16" max="16" width="9.421875" style="4" customWidth="1"/>
    <col min="17" max="17" width="10.00390625" style="4" customWidth="1"/>
    <col min="18" max="18" width="11.28125" style="4" customWidth="1"/>
    <col min="19" max="16384" width="9.140625" style="4" customWidth="1"/>
  </cols>
  <sheetData>
    <row r="2" ht="11.25">
      <c r="B2" s="4" t="s">
        <v>66</v>
      </c>
    </row>
    <row r="4" spans="1:12" ht="56.25">
      <c r="A4" s="7"/>
      <c r="B4" s="7" t="s">
        <v>53</v>
      </c>
      <c r="C4" s="13" t="s">
        <v>51</v>
      </c>
      <c r="D4" s="13" t="s">
        <v>67</v>
      </c>
      <c r="E4" s="13" t="s">
        <v>68</v>
      </c>
      <c r="F4" s="13" t="s">
        <v>50</v>
      </c>
      <c r="G4" s="13" t="s">
        <v>49</v>
      </c>
      <c r="H4" s="13" t="s">
        <v>73</v>
      </c>
      <c r="I4" s="13" t="s">
        <v>75</v>
      </c>
      <c r="J4" s="7"/>
      <c r="K4" s="13" t="s">
        <v>72</v>
      </c>
      <c r="L4" s="7"/>
    </row>
    <row r="5" spans="2:16" ht="11.25">
      <c r="B5" s="14">
        <v>38044</v>
      </c>
      <c r="C5" s="5">
        <v>0.7534722222222222</v>
      </c>
      <c r="D5" s="15">
        <f aca="true" t="shared" si="0" ref="D5:D25">C5+(B5-$B$5)</f>
        <v>0.7534722222222222</v>
      </c>
      <c r="E5" s="1">
        <f aca="true" t="shared" si="1" ref="E5:E65">D5*24*60</f>
        <v>1085</v>
      </c>
      <c r="F5" s="9">
        <v>0</v>
      </c>
      <c r="I5" s="9">
        <f aca="true" t="shared" si="2" ref="I5:I10">F5</f>
        <v>0</v>
      </c>
      <c r="K5" s="9"/>
      <c r="M5" s="29" t="s">
        <v>69</v>
      </c>
      <c r="N5" s="30"/>
      <c r="O5" s="31"/>
      <c r="P5" s="32">
        <f>(I16-I6)/(E16-E6)</f>
        <v>52794117647.05882</v>
      </c>
    </row>
    <row r="6" spans="2:16" ht="11.25">
      <c r="B6" s="14">
        <v>38044</v>
      </c>
      <c r="C6" s="5">
        <v>0.7777777777777778</v>
      </c>
      <c r="D6" s="15">
        <f t="shared" si="0"/>
        <v>0.7777777777777778</v>
      </c>
      <c r="E6" s="1">
        <f t="shared" si="1"/>
        <v>1120</v>
      </c>
      <c r="F6" s="9">
        <v>380000000000</v>
      </c>
      <c r="I6" s="9">
        <f t="shared" si="2"/>
        <v>380000000000</v>
      </c>
      <c r="K6" s="9">
        <f aca="true" t="shared" si="3" ref="K6:K37">$P$11*(E6-$E$6)+$I$6</f>
        <v>380000000000</v>
      </c>
      <c r="M6" s="24" t="s">
        <v>70</v>
      </c>
      <c r="N6" s="33"/>
      <c r="O6" s="33"/>
      <c r="P6" s="26">
        <f>(I36-I6)/(E36-E6)</f>
        <v>52665148063.78132</v>
      </c>
    </row>
    <row r="7" spans="2:16" ht="11.25">
      <c r="B7" s="14">
        <v>38044</v>
      </c>
      <c r="C7" s="5">
        <v>0.779861111111111</v>
      </c>
      <c r="D7" s="15">
        <f t="shared" si="0"/>
        <v>0.779861111111111</v>
      </c>
      <c r="E7" s="1">
        <f t="shared" si="1"/>
        <v>1123</v>
      </c>
      <c r="F7" s="9">
        <v>536000000000</v>
      </c>
      <c r="I7" s="9">
        <f t="shared" si="2"/>
        <v>536000000000</v>
      </c>
      <c r="K7" s="9">
        <f t="shared" si="3"/>
        <v>536999099909.99097</v>
      </c>
      <c r="M7" s="24" t="s">
        <v>74</v>
      </c>
      <c r="N7" s="33"/>
      <c r="O7" s="33"/>
      <c r="P7" s="26">
        <f>(I46-I7)/(E46-E7)</f>
        <v>52153605015.67398</v>
      </c>
    </row>
    <row r="8" spans="2:18" ht="11.25">
      <c r="B8" s="14">
        <v>38044</v>
      </c>
      <c r="C8" s="5">
        <v>0.7819444444444444</v>
      </c>
      <c r="D8" s="15">
        <f t="shared" si="0"/>
        <v>0.7819444444444444</v>
      </c>
      <c r="E8" s="1">
        <f t="shared" si="1"/>
        <v>1126</v>
      </c>
      <c r="F8" s="9">
        <v>758000000000</v>
      </c>
      <c r="I8" s="9">
        <f t="shared" si="2"/>
        <v>758000000000</v>
      </c>
      <c r="K8" s="9">
        <f t="shared" si="3"/>
        <v>693998199819.9819</v>
      </c>
      <c r="M8" s="24" t="s">
        <v>76</v>
      </c>
      <c r="N8" s="33"/>
      <c r="O8" s="33"/>
      <c r="P8" s="26">
        <f>(I60-I8)/(E60-E8)</f>
        <v>52333033303.33033</v>
      </c>
      <c r="R8" s="9"/>
    </row>
    <row r="9" spans="2:18" ht="11.25">
      <c r="B9" s="14">
        <v>38044</v>
      </c>
      <c r="C9" s="5">
        <v>0.7895833333333333</v>
      </c>
      <c r="D9" s="15">
        <f t="shared" si="0"/>
        <v>0.7895833333333333</v>
      </c>
      <c r="E9" s="1">
        <f t="shared" si="1"/>
        <v>1137</v>
      </c>
      <c r="F9" s="9">
        <v>1050000000000</v>
      </c>
      <c r="G9" s="9"/>
      <c r="H9" s="9"/>
      <c r="I9" s="9">
        <f t="shared" si="2"/>
        <v>1050000000000</v>
      </c>
      <c r="K9" s="9">
        <f t="shared" si="3"/>
        <v>1269661566156.6157</v>
      </c>
      <c r="M9" s="24"/>
      <c r="N9" s="33"/>
      <c r="O9" s="33"/>
      <c r="P9" s="25"/>
      <c r="R9" s="9"/>
    </row>
    <row r="10" spans="2:18" ht="11.25">
      <c r="B10" s="14">
        <v>38044</v>
      </c>
      <c r="C10" s="5">
        <v>0.8270833333333334</v>
      </c>
      <c r="D10" s="15">
        <f t="shared" si="0"/>
        <v>0.8270833333333334</v>
      </c>
      <c r="E10" s="1">
        <f t="shared" si="1"/>
        <v>1191</v>
      </c>
      <c r="F10" s="9">
        <v>4600000000000</v>
      </c>
      <c r="G10" s="9"/>
      <c r="H10" s="9"/>
      <c r="I10" s="9">
        <f t="shared" si="2"/>
        <v>4600000000000</v>
      </c>
      <c r="K10" s="9">
        <f t="shared" si="3"/>
        <v>4095645364536.4536</v>
      </c>
      <c r="M10" s="24"/>
      <c r="N10" s="33"/>
      <c r="O10" s="33"/>
      <c r="P10" s="25"/>
      <c r="R10" s="9"/>
    </row>
    <row r="11" spans="2:18" ht="11.25">
      <c r="B11" s="14">
        <v>38044</v>
      </c>
      <c r="C11" s="5">
        <v>0.8340277777777777</v>
      </c>
      <c r="D11" s="15">
        <f t="shared" si="0"/>
        <v>0.8340277777777777</v>
      </c>
      <c r="E11" s="1">
        <f t="shared" si="1"/>
        <v>1201</v>
      </c>
      <c r="G11" s="9">
        <v>40000000000</v>
      </c>
      <c r="H11" s="9"/>
      <c r="I11" s="9">
        <f aca="true" t="shared" si="4" ref="I11:I40">G11+$F$10</f>
        <v>4640000000000</v>
      </c>
      <c r="K11" s="9">
        <f t="shared" si="3"/>
        <v>4618975697569.757</v>
      </c>
      <c r="M11" s="27" t="s">
        <v>71</v>
      </c>
      <c r="N11" s="34"/>
      <c r="O11" s="34"/>
      <c r="P11" s="28">
        <f>P8</f>
        <v>52333033303.33033</v>
      </c>
      <c r="R11" s="9"/>
    </row>
    <row r="12" spans="2:18" ht="11.25">
      <c r="B12" s="14">
        <v>38044</v>
      </c>
      <c r="C12" s="5">
        <v>0.85625</v>
      </c>
      <c r="D12" s="15">
        <f t="shared" si="0"/>
        <v>0.85625</v>
      </c>
      <c r="E12" s="1">
        <f t="shared" si="1"/>
        <v>1232.9999999999998</v>
      </c>
      <c r="G12" s="9">
        <v>1720000000000</v>
      </c>
      <c r="H12" s="9"/>
      <c r="I12" s="9">
        <f t="shared" si="4"/>
        <v>6320000000000</v>
      </c>
      <c r="K12" s="9">
        <f t="shared" si="3"/>
        <v>6293632763276.315</v>
      </c>
      <c r="R12" s="9"/>
    </row>
    <row r="13" spans="2:18" ht="11.25">
      <c r="B13" s="14">
        <v>38044</v>
      </c>
      <c r="C13" s="5">
        <v>0.8625</v>
      </c>
      <c r="D13" s="15">
        <f t="shared" si="0"/>
        <v>0.8625</v>
      </c>
      <c r="E13" s="1">
        <f t="shared" si="1"/>
        <v>1242.0000000000002</v>
      </c>
      <c r="G13" s="9">
        <v>2260000000000</v>
      </c>
      <c r="H13" s="9"/>
      <c r="I13" s="9">
        <f t="shared" si="4"/>
        <v>6860000000000</v>
      </c>
      <c r="K13" s="9">
        <f t="shared" si="3"/>
        <v>6764630063006.3125</v>
      </c>
      <c r="M13" s="17" t="s">
        <v>77</v>
      </c>
      <c r="N13" s="18" t="s">
        <v>81</v>
      </c>
      <c r="R13" s="9"/>
    </row>
    <row r="14" spans="2:18" ht="11.25">
      <c r="B14" s="14">
        <v>38044</v>
      </c>
      <c r="C14" s="5">
        <v>0.8652777777777777</v>
      </c>
      <c r="D14" s="15">
        <f t="shared" si="0"/>
        <v>0.8652777777777777</v>
      </c>
      <c r="E14" s="1">
        <f t="shared" si="1"/>
        <v>1246</v>
      </c>
      <c r="G14" s="9">
        <v>2500000000000</v>
      </c>
      <c r="H14" s="9"/>
      <c r="I14" s="9">
        <f t="shared" si="4"/>
        <v>7100000000000</v>
      </c>
      <c r="K14" s="9">
        <f t="shared" si="3"/>
        <v>6973962196219.621</v>
      </c>
      <c r="M14" s="19" t="s">
        <v>82</v>
      </c>
      <c r="N14" s="20" t="s">
        <v>82</v>
      </c>
      <c r="R14" s="9"/>
    </row>
    <row r="15" spans="2:18" ht="11.25">
      <c r="B15" s="14">
        <v>38044</v>
      </c>
      <c r="C15" s="5">
        <v>0.8840277777777777</v>
      </c>
      <c r="D15" s="15">
        <f t="shared" si="0"/>
        <v>0.8840277777777777</v>
      </c>
      <c r="E15" s="1">
        <f t="shared" si="1"/>
        <v>1273</v>
      </c>
      <c r="G15" s="9">
        <v>4040000000000</v>
      </c>
      <c r="H15" s="9"/>
      <c r="I15" s="9">
        <f t="shared" si="4"/>
        <v>8640000000000</v>
      </c>
      <c r="K15" s="9">
        <f t="shared" si="3"/>
        <v>8386954095409.54</v>
      </c>
      <c r="M15" s="19" t="s">
        <v>78</v>
      </c>
      <c r="N15" s="21" t="s">
        <v>80</v>
      </c>
      <c r="R15" s="9"/>
    </row>
    <row r="16" spans="2:18" ht="11.25">
      <c r="B16" s="14">
        <v>38044</v>
      </c>
      <c r="C16" s="5">
        <v>0.9194444444444444</v>
      </c>
      <c r="D16" s="15">
        <f t="shared" si="0"/>
        <v>0.9194444444444444</v>
      </c>
      <c r="E16" s="1">
        <f t="shared" si="1"/>
        <v>1324</v>
      </c>
      <c r="G16" s="9">
        <v>6550000000000</v>
      </c>
      <c r="H16" s="9"/>
      <c r="I16" s="9">
        <f t="shared" si="4"/>
        <v>11150000000000</v>
      </c>
      <c r="K16" s="9">
        <f t="shared" si="3"/>
        <v>11055938793879.387</v>
      </c>
      <c r="M16" s="22" t="s">
        <v>79</v>
      </c>
      <c r="N16" s="23" t="s">
        <v>79</v>
      </c>
      <c r="P16" s="9"/>
      <c r="R16" s="9"/>
    </row>
    <row r="17" spans="2:18" ht="11.25">
      <c r="B17" s="14">
        <v>38044</v>
      </c>
      <c r="C17" s="5">
        <v>0.9305555555555555</v>
      </c>
      <c r="D17" s="15">
        <f t="shared" si="0"/>
        <v>0.9305555555555555</v>
      </c>
      <c r="E17" s="1">
        <f t="shared" si="1"/>
        <v>1340</v>
      </c>
      <c r="G17" s="9">
        <v>7430000000000</v>
      </c>
      <c r="I17" s="9">
        <f t="shared" si="4"/>
        <v>12030000000000</v>
      </c>
      <c r="K17" s="9">
        <f t="shared" si="3"/>
        <v>11893267326732.672</v>
      </c>
      <c r="M17" s="24"/>
      <c r="N17" s="25"/>
      <c r="R17" s="9"/>
    </row>
    <row r="18" spans="2:18" ht="11.25">
      <c r="B18" s="14">
        <v>38044</v>
      </c>
      <c r="C18" s="5">
        <v>0.9375</v>
      </c>
      <c r="D18" s="15">
        <f t="shared" si="0"/>
        <v>0.9375</v>
      </c>
      <c r="E18" s="1">
        <f t="shared" si="1"/>
        <v>1350</v>
      </c>
      <c r="G18" s="9">
        <v>8090000000000</v>
      </c>
      <c r="I18" s="9">
        <f t="shared" si="4"/>
        <v>12690000000000</v>
      </c>
      <c r="K18" s="9">
        <f t="shared" si="3"/>
        <v>12416597659765.977</v>
      </c>
      <c r="M18" s="24">
        <v>1120</v>
      </c>
      <c r="N18" s="26">
        <f>$P$11*(M18-$E$6)+$I$6</f>
        <v>380000000000</v>
      </c>
      <c r="R18" s="9"/>
    </row>
    <row r="19" spans="2:18" ht="11.25">
      <c r="B19" s="14">
        <v>38044</v>
      </c>
      <c r="C19" s="5">
        <v>0.9472222222222223</v>
      </c>
      <c r="D19" s="15">
        <f t="shared" si="0"/>
        <v>0.9472222222222223</v>
      </c>
      <c r="E19" s="1">
        <f t="shared" si="1"/>
        <v>1364</v>
      </c>
      <c r="G19" s="9">
        <v>8840000000000</v>
      </c>
      <c r="I19" s="9">
        <f t="shared" si="4"/>
        <v>13440000000000</v>
      </c>
      <c r="K19" s="9">
        <f t="shared" si="3"/>
        <v>13149260126012.6</v>
      </c>
      <c r="M19" s="27">
        <v>2700</v>
      </c>
      <c r="N19" s="28">
        <f>$P$11*(M19-$E$6)+$I$6</f>
        <v>83066192619261.92</v>
      </c>
      <c r="R19" s="9"/>
    </row>
    <row r="20" spans="2:18" ht="11.25">
      <c r="B20" s="14">
        <v>38044</v>
      </c>
      <c r="C20" s="5">
        <v>0.9534722222222222</v>
      </c>
      <c r="D20" s="15">
        <f t="shared" si="0"/>
        <v>0.9534722222222222</v>
      </c>
      <c r="E20" s="1">
        <f t="shared" si="1"/>
        <v>1373</v>
      </c>
      <c r="G20" s="9">
        <v>9300000000000</v>
      </c>
      <c r="I20" s="9">
        <f t="shared" si="4"/>
        <v>13900000000000</v>
      </c>
      <c r="K20" s="9">
        <f t="shared" si="3"/>
        <v>13620257425742.574</v>
      </c>
      <c r="R20" s="9"/>
    </row>
    <row r="21" spans="2:18" ht="11.25">
      <c r="B21" s="14">
        <v>38044</v>
      </c>
      <c r="C21" s="5">
        <v>0.9611111111111111</v>
      </c>
      <c r="D21" s="15">
        <f t="shared" si="0"/>
        <v>0.9611111111111111</v>
      </c>
      <c r="E21" s="1">
        <f t="shared" si="1"/>
        <v>1384</v>
      </c>
      <c r="G21" s="9">
        <v>9880000000000</v>
      </c>
      <c r="I21" s="9">
        <f t="shared" si="4"/>
        <v>14480000000000</v>
      </c>
      <c r="K21" s="9">
        <f t="shared" si="3"/>
        <v>14195920792079.207</v>
      </c>
      <c r="R21" s="9"/>
    </row>
    <row r="22" spans="2:18" ht="11.25">
      <c r="B22" s="14">
        <v>38044</v>
      </c>
      <c r="C22" s="5">
        <v>0.9680555555555556</v>
      </c>
      <c r="D22" s="15">
        <f t="shared" si="0"/>
        <v>0.9680555555555556</v>
      </c>
      <c r="E22" s="1">
        <f t="shared" si="1"/>
        <v>1394</v>
      </c>
      <c r="G22" s="9">
        <v>10400000000000</v>
      </c>
      <c r="I22" s="9">
        <f t="shared" si="4"/>
        <v>15000000000000</v>
      </c>
      <c r="K22" s="9">
        <f t="shared" si="3"/>
        <v>14719251125112.51</v>
      </c>
      <c r="R22" s="9"/>
    </row>
    <row r="23" spans="2:18" ht="11.25">
      <c r="B23" s="14">
        <v>38044</v>
      </c>
      <c r="C23" s="5">
        <v>0.9715277777777778</v>
      </c>
      <c r="D23" s="15">
        <f t="shared" si="0"/>
        <v>0.9715277777777778</v>
      </c>
      <c r="E23" s="1">
        <f t="shared" si="1"/>
        <v>1399</v>
      </c>
      <c r="G23" s="9">
        <v>10600000000000</v>
      </c>
      <c r="I23" s="9">
        <f t="shared" si="4"/>
        <v>15200000000000</v>
      </c>
      <c r="K23" s="9">
        <f t="shared" si="3"/>
        <v>14980916291629.162</v>
      </c>
      <c r="R23" s="9"/>
    </row>
    <row r="24" spans="2:18" ht="11.25">
      <c r="B24" s="14">
        <v>38044</v>
      </c>
      <c r="C24" s="5">
        <v>0.9743055555555555</v>
      </c>
      <c r="D24" s="15">
        <f t="shared" si="0"/>
        <v>0.9743055555555555</v>
      </c>
      <c r="E24" s="1">
        <f t="shared" si="1"/>
        <v>1403</v>
      </c>
      <c r="G24" s="9">
        <v>10900000000000</v>
      </c>
      <c r="I24" s="9">
        <f t="shared" si="4"/>
        <v>15500000000000</v>
      </c>
      <c r="K24" s="9">
        <f t="shared" si="3"/>
        <v>15190248424842.482</v>
      </c>
      <c r="R24" s="9"/>
    </row>
    <row r="25" spans="2:18" ht="11.25">
      <c r="B25" s="14">
        <v>38044</v>
      </c>
      <c r="C25" s="5">
        <v>0.9854166666666666</v>
      </c>
      <c r="D25" s="15">
        <f t="shared" si="0"/>
        <v>0.9854166666666666</v>
      </c>
      <c r="E25" s="1">
        <f t="shared" si="1"/>
        <v>1419</v>
      </c>
      <c r="G25" s="9">
        <v>11700000000000</v>
      </c>
      <c r="I25" s="9">
        <f t="shared" si="4"/>
        <v>16300000000000</v>
      </c>
      <c r="K25" s="9">
        <f t="shared" si="3"/>
        <v>16027576957695.77</v>
      </c>
      <c r="R25" s="9"/>
    </row>
    <row r="26" spans="2:18" ht="11.25">
      <c r="B26" s="14">
        <v>38045</v>
      </c>
      <c r="C26" s="5">
        <v>0.001388888888888889</v>
      </c>
      <c r="D26" s="15">
        <f>C26+(B26-$B$5)</f>
        <v>1.0013888888888889</v>
      </c>
      <c r="E26" s="1">
        <f t="shared" si="1"/>
        <v>1442</v>
      </c>
      <c r="G26" s="9">
        <v>12900000000000</v>
      </c>
      <c r="I26" s="9">
        <f t="shared" si="4"/>
        <v>17500000000000</v>
      </c>
      <c r="K26" s="9">
        <f t="shared" si="3"/>
        <v>17231236723672.367</v>
      </c>
      <c r="R26" s="9"/>
    </row>
    <row r="27" spans="2:18" ht="11.25">
      <c r="B27" s="14">
        <v>38045</v>
      </c>
      <c r="C27" s="5">
        <v>0.015277777777777777</v>
      </c>
      <c r="D27" s="15">
        <f aca="true" t="shared" si="5" ref="D27:D65">C27+(B27-$B$5)</f>
        <v>1.0152777777777777</v>
      </c>
      <c r="E27" s="1">
        <f t="shared" si="1"/>
        <v>1462</v>
      </c>
      <c r="G27" s="9">
        <v>14000000000000</v>
      </c>
      <c r="I27" s="9">
        <f t="shared" si="4"/>
        <v>18600000000000</v>
      </c>
      <c r="K27" s="9">
        <f t="shared" si="3"/>
        <v>18277897389738.973</v>
      </c>
      <c r="R27" s="9"/>
    </row>
    <row r="28" spans="2:18" ht="11.25">
      <c r="B28" s="14">
        <v>38045</v>
      </c>
      <c r="C28" s="5">
        <v>0.02152777777777778</v>
      </c>
      <c r="D28" s="15">
        <f t="shared" si="5"/>
        <v>1.0215277777777778</v>
      </c>
      <c r="E28" s="1">
        <f t="shared" si="1"/>
        <v>1471</v>
      </c>
      <c r="G28" s="9">
        <v>14400000000000</v>
      </c>
      <c r="I28" s="9">
        <f t="shared" si="4"/>
        <v>19000000000000</v>
      </c>
      <c r="K28" s="9">
        <f t="shared" si="3"/>
        <v>18748894689468.945</v>
      </c>
      <c r="R28" s="9"/>
    </row>
    <row r="29" spans="2:18" ht="11.25">
      <c r="B29" s="14">
        <v>38045</v>
      </c>
      <c r="C29" s="5">
        <v>0.027083333333333334</v>
      </c>
      <c r="D29" s="15">
        <f t="shared" si="5"/>
        <v>1.0270833333333333</v>
      </c>
      <c r="E29" s="1">
        <f t="shared" si="1"/>
        <v>1479</v>
      </c>
      <c r="G29" s="9">
        <v>14800000000000</v>
      </c>
      <c r="I29" s="9">
        <f t="shared" si="4"/>
        <v>19400000000000</v>
      </c>
      <c r="K29" s="9">
        <f t="shared" si="3"/>
        <v>19167558955895.59</v>
      </c>
      <c r="M29" s="14"/>
      <c r="N29" s="14"/>
      <c r="O29" s="35"/>
      <c r="R29" s="9"/>
    </row>
    <row r="30" spans="2:18" ht="11.25">
      <c r="B30" s="14">
        <v>38045</v>
      </c>
      <c r="C30" s="5">
        <v>0.03125</v>
      </c>
      <c r="D30" s="15">
        <f t="shared" si="5"/>
        <v>1.03125</v>
      </c>
      <c r="E30" s="1">
        <f t="shared" si="1"/>
        <v>1485</v>
      </c>
      <c r="G30" s="9">
        <v>15100000000000</v>
      </c>
      <c r="I30" s="9">
        <f t="shared" si="4"/>
        <v>19700000000000</v>
      </c>
      <c r="K30" s="9">
        <f t="shared" si="3"/>
        <v>19481557155715.57</v>
      </c>
      <c r="R30" s="9"/>
    </row>
    <row r="31" spans="2:18" ht="11.25">
      <c r="B31" s="14">
        <v>38045</v>
      </c>
      <c r="C31" s="5">
        <v>0.044444444444444446</v>
      </c>
      <c r="D31" s="15">
        <f t="shared" si="5"/>
        <v>1.0444444444444445</v>
      </c>
      <c r="E31" s="1">
        <f t="shared" si="1"/>
        <v>1504.0000000000002</v>
      </c>
      <c r="G31" s="9">
        <v>16200000000000</v>
      </c>
      <c r="I31" s="9">
        <f t="shared" si="4"/>
        <v>20800000000000</v>
      </c>
      <c r="K31" s="9">
        <f t="shared" si="3"/>
        <v>20475884788478.86</v>
      </c>
      <c r="R31" s="9"/>
    </row>
    <row r="32" spans="2:18" ht="11.25">
      <c r="B32" s="14">
        <v>38045</v>
      </c>
      <c r="C32" s="5">
        <v>0.04722222222222222</v>
      </c>
      <c r="D32" s="15">
        <f t="shared" si="5"/>
        <v>1.0472222222222223</v>
      </c>
      <c r="E32" s="1">
        <f t="shared" si="1"/>
        <v>1508</v>
      </c>
      <c r="G32" s="9">
        <v>16400000000000</v>
      </c>
      <c r="I32" s="9">
        <f t="shared" si="4"/>
        <v>21000000000000</v>
      </c>
      <c r="K32" s="9">
        <f t="shared" si="3"/>
        <v>20685216921692.168</v>
      </c>
      <c r="R32" s="9"/>
    </row>
    <row r="33" spans="2:18" ht="11.25">
      <c r="B33" s="14">
        <v>38045</v>
      </c>
      <c r="C33" s="5">
        <v>0.05069444444444445</v>
      </c>
      <c r="D33" s="15">
        <f t="shared" si="5"/>
        <v>1.0506944444444444</v>
      </c>
      <c r="E33" s="1">
        <f t="shared" si="1"/>
        <v>1513</v>
      </c>
      <c r="G33" s="9">
        <v>16700000000000</v>
      </c>
      <c r="I33" s="9">
        <f t="shared" si="4"/>
        <v>21300000000000</v>
      </c>
      <c r="K33" s="9">
        <f t="shared" si="3"/>
        <v>20946882088208.82</v>
      </c>
      <c r="R33" s="9"/>
    </row>
    <row r="34" spans="2:18" ht="11.25">
      <c r="B34" s="14">
        <v>38045</v>
      </c>
      <c r="C34" s="5">
        <v>0.05625</v>
      </c>
      <c r="D34" s="15">
        <f t="shared" si="5"/>
        <v>1.05625</v>
      </c>
      <c r="E34" s="1">
        <f t="shared" si="1"/>
        <v>1520.9999999999998</v>
      </c>
      <c r="G34" s="9">
        <v>17100000000000</v>
      </c>
      <c r="I34" s="9">
        <f t="shared" si="4"/>
        <v>21700000000000</v>
      </c>
      <c r="K34" s="9">
        <f t="shared" si="3"/>
        <v>21365546354635.45</v>
      </c>
      <c r="R34" s="9"/>
    </row>
    <row r="35" spans="2:18" ht="11.25">
      <c r="B35" s="14">
        <v>38045</v>
      </c>
      <c r="C35" s="5">
        <v>0.06041666666666667</v>
      </c>
      <c r="D35" s="15">
        <f t="shared" si="5"/>
        <v>1.0604166666666666</v>
      </c>
      <c r="E35" s="1">
        <f t="shared" si="1"/>
        <v>1526.9999999999998</v>
      </c>
      <c r="G35" s="9">
        <v>17400000000000</v>
      </c>
      <c r="I35" s="9">
        <f t="shared" si="4"/>
        <v>22000000000000</v>
      </c>
      <c r="K35" s="9">
        <f t="shared" si="3"/>
        <v>21679544554455.434</v>
      </c>
      <c r="R35" s="9"/>
    </row>
    <row r="36" spans="2:18" ht="11.25">
      <c r="B36" s="14">
        <v>38045</v>
      </c>
      <c r="C36" s="5">
        <v>0.08263888888888889</v>
      </c>
      <c r="D36" s="15">
        <f t="shared" si="5"/>
        <v>1.082638888888889</v>
      </c>
      <c r="E36" s="1">
        <f t="shared" si="1"/>
        <v>1559</v>
      </c>
      <c r="G36" s="9">
        <v>18900000000000</v>
      </c>
      <c r="I36" s="9">
        <f t="shared" si="4"/>
        <v>23500000000000</v>
      </c>
      <c r="K36" s="9">
        <f t="shared" si="3"/>
        <v>23354201620162.016</v>
      </c>
      <c r="R36" s="9"/>
    </row>
    <row r="37" spans="2:18" ht="11.25">
      <c r="B37" s="14">
        <v>38045</v>
      </c>
      <c r="C37" s="5">
        <v>0.10069444444444443</v>
      </c>
      <c r="D37" s="15">
        <f t="shared" si="5"/>
        <v>1.1006944444444444</v>
      </c>
      <c r="E37" s="1">
        <f t="shared" si="1"/>
        <v>1584.9999999999998</v>
      </c>
      <c r="G37" s="9">
        <v>20200000000000</v>
      </c>
      <c r="I37" s="4">
        <f t="shared" si="4"/>
        <v>24800000000000</v>
      </c>
      <c r="K37" s="9">
        <f t="shared" si="3"/>
        <v>24714860486048.59</v>
      </c>
      <c r="R37" s="9"/>
    </row>
    <row r="38" spans="2:18" ht="11.25">
      <c r="B38" s="14">
        <v>38045</v>
      </c>
      <c r="C38" s="5">
        <v>0.12291666666666667</v>
      </c>
      <c r="D38" s="15">
        <f t="shared" si="5"/>
        <v>1.1229166666666668</v>
      </c>
      <c r="E38" s="1">
        <f t="shared" si="1"/>
        <v>1617.0000000000002</v>
      </c>
      <c r="G38" s="9">
        <v>21500000000000</v>
      </c>
      <c r="I38" s="4">
        <f t="shared" si="4"/>
        <v>26100000000000</v>
      </c>
      <c r="K38" s="9">
        <f aca="true" t="shared" si="6" ref="K38:K65">$P$11*(E38-$E$6)+$I$6</f>
        <v>26389517551755.188</v>
      </c>
      <c r="R38" s="9"/>
    </row>
    <row r="39" spans="2:18" ht="11.25">
      <c r="B39" s="14">
        <v>38045</v>
      </c>
      <c r="C39" s="5">
        <v>0.13541666666666666</v>
      </c>
      <c r="D39" s="15">
        <f t="shared" si="5"/>
        <v>1.1354166666666667</v>
      </c>
      <c r="E39" s="1">
        <f t="shared" si="1"/>
        <v>1635</v>
      </c>
      <c r="G39" s="9">
        <v>22400000000000</v>
      </c>
      <c r="I39" s="4">
        <f t="shared" si="4"/>
        <v>27000000000000</v>
      </c>
      <c r="K39" s="9">
        <f t="shared" si="6"/>
        <v>27331512151215.12</v>
      </c>
      <c r="R39" s="9"/>
    </row>
    <row r="40" spans="2:18" ht="11.25">
      <c r="B40" s="14">
        <v>38045</v>
      </c>
      <c r="C40" s="5">
        <v>0.14444444444444446</v>
      </c>
      <c r="D40" s="15">
        <f t="shared" si="5"/>
        <v>1.1444444444444444</v>
      </c>
      <c r="E40" s="1">
        <f t="shared" si="1"/>
        <v>1648</v>
      </c>
      <c r="G40" s="9">
        <v>23100000000000</v>
      </c>
      <c r="I40" s="4">
        <f t="shared" si="4"/>
        <v>27700000000000</v>
      </c>
      <c r="K40" s="9">
        <f t="shared" si="6"/>
        <v>28011841584158.414</v>
      </c>
      <c r="R40" s="9"/>
    </row>
    <row r="41" spans="2:18" ht="11.25">
      <c r="B41" s="14">
        <v>38045</v>
      </c>
      <c r="C41" s="5">
        <v>0.1875</v>
      </c>
      <c r="D41" s="15">
        <f t="shared" si="5"/>
        <v>1.1875</v>
      </c>
      <c r="E41" s="1">
        <f t="shared" si="1"/>
        <v>1710</v>
      </c>
      <c r="H41" s="9">
        <v>3280000000000</v>
      </c>
      <c r="I41" s="9">
        <f>H41+$F$10+$G$40</f>
        <v>30980000000000</v>
      </c>
      <c r="K41" s="9">
        <f t="shared" si="6"/>
        <v>31256489648964.895</v>
      </c>
      <c r="R41" s="9"/>
    </row>
    <row r="42" spans="2:18" ht="11.25">
      <c r="B42" s="14">
        <v>38045</v>
      </c>
      <c r="C42" s="5">
        <v>0.19722222222222222</v>
      </c>
      <c r="D42" s="15">
        <f t="shared" si="5"/>
        <v>1.1972222222222222</v>
      </c>
      <c r="E42" s="1">
        <f t="shared" si="1"/>
        <v>1724</v>
      </c>
      <c r="H42" s="9">
        <v>4030000000000</v>
      </c>
      <c r="I42" s="9">
        <f aca="true" t="shared" si="7" ref="I42:I67">H42+$F$10+$G$40</f>
        <v>31730000000000</v>
      </c>
      <c r="K42" s="9">
        <f t="shared" si="6"/>
        <v>31989152115211.52</v>
      </c>
      <c r="R42" s="9"/>
    </row>
    <row r="43" spans="2:18" ht="11.25">
      <c r="B43" s="14">
        <v>38045</v>
      </c>
      <c r="C43" s="5">
        <v>0.20694444444444446</v>
      </c>
      <c r="D43" s="15">
        <f t="shared" si="5"/>
        <v>1.2069444444444444</v>
      </c>
      <c r="E43" s="1">
        <f t="shared" si="1"/>
        <v>1738</v>
      </c>
      <c r="H43" s="9">
        <v>4800000000000</v>
      </c>
      <c r="I43" s="9">
        <f t="shared" si="7"/>
        <v>32500000000000</v>
      </c>
      <c r="K43" s="9">
        <f t="shared" si="6"/>
        <v>32721814581458.145</v>
      </c>
      <c r="R43" s="9"/>
    </row>
    <row r="44" spans="2:18" ht="11.25">
      <c r="B44" s="14">
        <v>38045</v>
      </c>
      <c r="C44" s="5">
        <v>0.2125</v>
      </c>
      <c r="D44" s="15">
        <f t="shared" si="5"/>
        <v>1.2125</v>
      </c>
      <c r="E44" s="1">
        <f t="shared" si="1"/>
        <v>1745.9999999999998</v>
      </c>
      <c r="H44" s="9">
        <v>5190000000000</v>
      </c>
      <c r="I44" s="9">
        <f t="shared" si="7"/>
        <v>32890000000000</v>
      </c>
      <c r="K44" s="9">
        <f t="shared" si="6"/>
        <v>33140478847884.773</v>
      </c>
      <c r="R44" s="9"/>
    </row>
    <row r="45" spans="2:18" ht="11.25">
      <c r="B45" s="14">
        <v>38045</v>
      </c>
      <c r="C45" s="5">
        <v>0.21875</v>
      </c>
      <c r="D45" s="15">
        <f t="shared" si="5"/>
        <v>1.21875</v>
      </c>
      <c r="E45" s="1">
        <f t="shared" si="1"/>
        <v>1755</v>
      </c>
      <c r="H45" s="9">
        <v>5720000000000</v>
      </c>
      <c r="I45" s="9">
        <f t="shared" si="7"/>
        <v>33420000000000</v>
      </c>
      <c r="K45" s="9">
        <f t="shared" si="6"/>
        <v>33611476147614.758</v>
      </c>
      <c r="R45" s="9"/>
    </row>
    <row r="46" spans="2:18" ht="11.25">
      <c r="B46" s="14">
        <v>38045</v>
      </c>
      <c r="C46" s="5">
        <v>0.22291666666666665</v>
      </c>
      <c r="D46" s="15">
        <f t="shared" si="5"/>
        <v>1.2229166666666667</v>
      </c>
      <c r="E46" s="1">
        <f t="shared" si="1"/>
        <v>1761</v>
      </c>
      <c r="H46" s="9">
        <v>6110000000000</v>
      </c>
      <c r="I46" s="9">
        <f t="shared" si="7"/>
        <v>33810000000000</v>
      </c>
      <c r="K46" s="9">
        <f t="shared" si="6"/>
        <v>33925474347434.742</v>
      </c>
      <c r="R46" s="9"/>
    </row>
    <row r="47" spans="2:18" ht="11.25">
      <c r="B47" s="14">
        <v>38045</v>
      </c>
      <c r="C47" s="5">
        <v>0.2347222222222222</v>
      </c>
      <c r="D47" s="15">
        <f t="shared" si="5"/>
        <v>1.2347222222222223</v>
      </c>
      <c r="E47" s="1">
        <f t="shared" si="1"/>
        <v>1778</v>
      </c>
      <c r="H47" s="9">
        <v>7090000000000</v>
      </c>
      <c r="I47" s="9">
        <f t="shared" si="7"/>
        <v>34790000000000</v>
      </c>
      <c r="K47" s="9">
        <f t="shared" si="6"/>
        <v>34815135913591.355</v>
      </c>
      <c r="R47" s="9"/>
    </row>
    <row r="48" spans="2:18" ht="11.25">
      <c r="B48" s="14">
        <v>38045</v>
      </c>
      <c r="C48" s="5">
        <v>0.23819444444444446</v>
      </c>
      <c r="D48" s="15">
        <f t="shared" si="5"/>
        <v>1.2381944444444444</v>
      </c>
      <c r="E48" s="1">
        <f t="shared" si="1"/>
        <v>1783</v>
      </c>
      <c r="H48" s="9">
        <v>7260000000000</v>
      </c>
      <c r="I48" s="9">
        <f t="shared" si="7"/>
        <v>34960000000000</v>
      </c>
      <c r="J48" s="9"/>
      <c r="K48" s="9">
        <f t="shared" si="6"/>
        <v>35076801080108.008</v>
      </c>
      <c r="R48" s="9"/>
    </row>
    <row r="49" spans="2:18" ht="11.25">
      <c r="B49" s="14">
        <v>38045</v>
      </c>
      <c r="C49" s="5">
        <v>0.25972222222222224</v>
      </c>
      <c r="D49" s="15">
        <f t="shared" si="5"/>
        <v>1.2597222222222222</v>
      </c>
      <c r="E49" s="1">
        <f t="shared" si="1"/>
        <v>1814</v>
      </c>
      <c r="H49" s="9">
        <v>8910000000000</v>
      </c>
      <c r="I49" s="9">
        <f t="shared" si="7"/>
        <v>36610000000000</v>
      </c>
      <c r="J49" s="9"/>
      <c r="K49" s="9">
        <f t="shared" si="6"/>
        <v>36699125112511.25</v>
      </c>
      <c r="R49" s="9"/>
    </row>
    <row r="50" spans="2:18" ht="11.25">
      <c r="B50" s="14">
        <v>38045</v>
      </c>
      <c r="C50" s="5">
        <v>0.26319444444444445</v>
      </c>
      <c r="D50" s="15">
        <f t="shared" si="5"/>
        <v>1.2631944444444445</v>
      </c>
      <c r="E50" s="1">
        <f t="shared" si="1"/>
        <v>1819.0000000000002</v>
      </c>
      <c r="H50" s="9">
        <v>9150000000000</v>
      </c>
      <c r="I50" s="9">
        <f t="shared" si="7"/>
        <v>36850000000000</v>
      </c>
      <c r="J50" s="9"/>
      <c r="K50" s="9">
        <f t="shared" si="6"/>
        <v>36960790279027.914</v>
      </c>
      <c r="R50" s="9"/>
    </row>
    <row r="51" spans="2:18" ht="11.25">
      <c r="B51" s="14">
        <v>38045</v>
      </c>
      <c r="C51" s="5">
        <v>0.26666666666666666</v>
      </c>
      <c r="D51" s="15">
        <f t="shared" si="5"/>
        <v>1.2666666666666666</v>
      </c>
      <c r="E51" s="1">
        <f t="shared" si="1"/>
        <v>1824</v>
      </c>
      <c r="H51" s="9">
        <v>9330000000000</v>
      </c>
      <c r="I51" s="9">
        <f t="shared" si="7"/>
        <v>37030000000000</v>
      </c>
      <c r="J51" s="9"/>
      <c r="K51" s="9">
        <f t="shared" si="6"/>
        <v>37222455445544.555</v>
      </c>
      <c r="R51" s="9"/>
    </row>
    <row r="52" spans="2:18" ht="11.25">
      <c r="B52" s="14">
        <v>38045</v>
      </c>
      <c r="C52" s="5">
        <v>0.30625</v>
      </c>
      <c r="D52" s="15">
        <f t="shared" si="5"/>
        <v>1.30625</v>
      </c>
      <c r="E52" s="1">
        <f t="shared" si="1"/>
        <v>1880.9999999999998</v>
      </c>
      <c r="H52" s="9">
        <v>11900000000000</v>
      </c>
      <c r="I52" s="9">
        <f t="shared" si="7"/>
        <v>39600000000000</v>
      </c>
      <c r="J52" s="9"/>
      <c r="K52" s="9">
        <f t="shared" si="6"/>
        <v>40205438343834.37</v>
      </c>
      <c r="R52" s="9"/>
    </row>
    <row r="53" spans="2:18" ht="11.25">
      <c r="B53" s="14">
        <v>38045</v>
      </c>
      <c r="C53" s="5">
        <v>0.3423611111111111</v>
      </c>
      <c r="D53" s="15">
        <f t="shared" si="5"/>
        <v>1.3423611111111111</v>
      </c>
      <c r="E53" s="1">
        <f t="shared" si="1"/>
        <v>1933</v>
      </c>
      <c r="H53" s="9">
        <v>13900000000000</v>
      </c>
      <c r="I53" s="9">
        <f t="shared" si="7"/>
        <v>41600000000000</v>
      </c>
      <c r="J53" s="9"/>
      <c r="K53" s="9">
        <f t="shared" si="6"/>
        <v>42926756075607.555</v>
      </c>
      <c r="R53" s="9"/>
    </row>
    <row r="54" spans="2:18" ht="11.25">
      <c r="B54" s="14">
        <v>38045</v>
      </c>
      <c r="C54" s="5">
        <v>0.34930555555555554</v>
      </c>
      <c r="D54" s="15">
        <f t="shared" si="5"/>
        <v>1.3493055555555555</v>
      </c>
      <c r="E54" s="1">
        <f t="shared" si="1"/>
        <v>1943</v>
      </c>
      <c r="H54" s="9">
        <v>14300000000000</v>
      </c>
      <c r="I54" s="9">
        <f t="shared" si="7"/>
        <v>42000000000000</v>
      </c>
      <c r="J54" s="9"/>
      <c r="K54" s="9">
        <f t="shared" si="6"/>
        <v>43450086408640.86</v>
      </c>
      <c r="R54" s="9"/>
    </row>
    <row r="55" spans="2:18" ht="11.25">
      <c r="B55" s="14">
        <v>38045</v>
      </c>
      <c r="C55" s="5">
        <v>0.3909722222222222</v>
      </c>
      <c r="D55" s="15">
        <f t="shared" si="5"/>
        <v>1.3909722222222223</v>
      </c>
      <c r="E55" s="1">
        <f t="shared" si="1"/>
        <v>2003</v>
      </c>
      <c r="H55" s="9">
        <v>17600000000000</v>
      </c>
      <c r="I55" s="9">
        <f t="shared" si="7"/>
        <v>45300000000000</v>
      </c>
      <c r="J55" s="9"/>
      <c r="K55" s="9">
        <f t="shared" si="6"/>
        <v>46590068406840.68</v>
      </c>
      <c r="R55" s="9"/>
    </row>
    <row r="56" spans="2:18" ht="11.25">
      <c r="B56" s="14">
        <v>38045</v>
      </c>
      <c r="C56" s="5">
        <v>0.3972222222222222</v>
      </c>
      <c r="D56" s="15">
        <f t="shared" si="5"/>
        <v>1.3972222222222221</v>
      </c>
      <c r="E56" s="1">
        <f t="shared" si="1"/>
        <v>2012</v>
      </c>
      <c r="H56" s="9">
        <v>17900000000000</v>
      </c>
      <c r="I56" s="9">
        <f t="shared" si="7"/>
        <v>45600000000000</v>
      </c>
      <c r="J56" s="9"/>
      <c r="K56" s="9">
        <f t="shared" si="6"/>
        <v>47061065706570.66</v>
      </c>
      <c r="R56" s="9"/>
    </row>
    <row r="57" spans="2:18" ht="11.25">
      <c r="B57" s="14">
        <v>38045</v>
      </c>
      <c r="C57" s="5">
        <v>0.42430555555555555</v>
      </c>
      <c r="D57" s="15">
        <f t="shared" si="5"/>
        <v>1.4243055555555555</v>
      </c>
      <c r="E57" s="1">
        <f t="shared" si="1"/>
        <v>2051</v>
      </c>
      <c r="H57" s="9">
        <v>20100000000000</v>
      </c>
      <c r="I57" s="9">
        <f t="shared" si="7"/>
        <v>47800000000000</v>
      </c>
      <c r="J57" s="9"/>
      <c r="K57" s="9">
        <f t="shared" si="6"/>
        <v>49102054005400.54</v>
      </c>
      <c r="R57" s="9"/>
    </row>
    <row r="58" spans="2:18" ht="11.25">
      <c r="B58" s="14">
        <v>38045</v>
      </c>
      <c r="C58" s="5">
        <v>0.475</v>
      </c>
      <c r="D58" s="15">
        <f t="shared" si="5"/>
        <v>1.475</v>
      </c>
      <c r="E58" s="1">
        <f t="shared" si="1"/>
        <v>2124.0000000000005</v>
      </c>
      <c r="H58" s="9">
        <v>23800000000000</v>
      </c>
      <c r="I58" s="9">
        <f t="shared" si="7"/>
        <v>51500000000000</v>
      </c>
      <c r="J58" s="9"/>
      <c r="K58" s="9">
        <f t="shared" si="6"/>
        <v>52922365436543.67</v>
      </c>
      <c r="R58" s="9"/>
    </row>
    <row r="59" spans="2:18" ht="11.25">
      <c r="B59" s="14">
        <v>38045</v>
      </c>
      <c r="C59" s="5">
        <v>0.5472222222222222</v>
      </c>
      <c r="D59" s="15">
        <f t="shared" si="5"/>
        <v>1.547222222222222</v>
      </c>
      <c r="E59" s="1">
        <f t="shared" si="1"/>
        <v>2227.9999999999995</v>
      </c>
      <c r="H59" s="9">
        <v>30600000000000</v>
      </c>
      <c r="I59" s="9">
        <f t="shared" si="7"/>
        <v>58300000000000</v>
      </c>
      <c r="J59" s="9"/>
      <c r="K59" s="9">
        <f t="shared" si="6"/>
        <v>58365000900089.984</v>
      </c>
      <c r="R59" s="9"/>
    </row>
    <row r="60" spans="2:18" ht="11.25">
      <c r="B60" s="14">
        <v>38045</v>
      </c>
      <c r="C60" s="5">
        <v>0.5534722222222223</v>
      </c>
      <c r="D60" s="15">
        <f t="shared" si="5"/>
        <v>1.5534722222222221</v>
      </c>
      <c r="E60" s="1">
        <f t="shared" si="1"/>
        <v>2237</v>
      </c>
      <c r="H60" s="9">
        <v>31200000000000</v>
      </c>
      <c r="I60" s="9">
        <f t="shared" si="7"/>
        <v>58900000000000</v>
      </c>
      <c r="J60" s="9"/>
      <c r="K60" s="9">
        <f t="shared" si="6"/>
        <v>58835998199819.98</v>
      </c>
      <c r="R60" s="9"/>
    </row>
    <row r="61" spans="2:18" ht="11.25">
      <c r="B61" s="14">
        <v>38045</v>
      </c>
      <c r="C61" s="5">
        <v>0.6270833333333333</v>
      </c>
      <c r="D61" s="15">
        <f t="shared" si="5"/>
        <v>1.6270833333333332</v>
      </c>
      <c r="E61" s="1">
        <f t="shared" si="1"/>
        <v>2343</v>
      </c>
      <c r="H61" s="9">
        <v>37500000000000</v>
      </c>
      <c r="I61" s="9">
        <f t="shared" si="7"/>
        <v>65200000000000</v>
      </c>
      <c r="J61" s="9"/>
      <c r="K61" s="9">
        <f t="shared" si="6"/>
        <v>64383299729972.99</v>
      </c>
      <c r="R61" s="9"/>
    </row>
    <row r="62" spans="2:18" ht="11.25">
      <c r="B62" s="14">
        <v>38045</v>
      </c>
      <c r="C62" s="5">
        <v>0.6354166666666666</v>
      </c>
      <c r="D62" s="15">
        <f t="shared" si="5"/>
        <v>1.6354166666666665</v>
      </c>
      <c r="E62" s="1">
        <f t="shared" si="1"/>
        <v>2355</v>
      </c>
      <c r="H62" s="9">
        <v>38200000000000</v>
      </c>
      <c r="I62" s="9">
        <f t="shared" si="7"/>
        <v>65900000000000</v>
      </c>
      <c r="J62" s="9"/>
      <c r="K62" s="9">
        <f t="shared" si="6"/>
        <v>65011296129612.96</v>
      </c>
      <c r="R62" s="9"/>
    </row>
    <row r="63" spans="2:18" ht="11.25">
      <c r="B63" s="14">
        <v>38045</v>
      </c>
      <c r="C63" s="5">
        <v>0.6604166666666667</v>
      </c>
      <c r="D63" s="15">
        <f t="shared" si="5"/>
        <v>1.6604166666666667</v>
      </c>
      <c r="E63" s="1">
        <f t="shared" si="1"/>
        <v>2391</v>
      </c>
      <c r="H63" s="9">
        <v>40400000000000</v>
      </c>
      <c r="I63" s="9">
        <f t="shared" si="7"/>
        <v>68100000000000</v>
      </c>
      <c r="J63" s="9"/>
      <c r="K63" s="9">
        <f t="shared" si="6"/>
        <v>66895285328532.85</v>
      </c>
      <c r="R63" s="9"/>
    </row>
    <row r="64" spans="2:18" ht="11.25">
      <c r="B64" s="14">
        <v>38045</v>
      </c>
      <c r="C64" s="5">
        <v>0.7298611111111111</v>
      </c>
      <c r="D64" s="15">
        <f t="shared" si="5"/>
        <v>1.729861111111111</v>
      </c>
      <c r="E64" s="4">
        <f t="shared" si="1"/>
        <v>2491</v>
      </c>
      <c r="H64" s="9">
        <v>46300000000000</v>
      </c>
      <c r="I64" s="9">
        <f t="shared" si="7"/>
        <v>74000000000000</v>
      </c>
      <c r="J64" s="9"/>
      <c r="K64" s="9">
        <f t="shared" si="6"/>
        <v>72128588658865.88</v>
      </c>
      <c r="R64" s="9"/>
    </row>
    <row r="65" spans="2:18" ht="11.25">
      <c r="B65" s="14">
        <v>38045</v>
      </c>
      <c r="C65" s="5">
        <v>0.81875</v>
      </c>
      <c r="D65" s="15">
        <f t="shared" si="5"/>
        <v>1.81875</v>
      </c>
      <c r="E65" s="4">
        <f t="shared" si="1"/>
        <v>2619.0000000000005</v>
      </c>
      <c r="H65" s="9">
        <v>52000000000000</v>
      </c>
      <c r="I65" s="9">
        <f t="shared" si="7"/>
        <v>79700000000000</v>
      </c>
      <c r="J65" s="9"/>
      <c r="K65" s="9">
        <f t="shared" si="6"/>
        <v>78827216921692.19</v>
      </c>
      <c r="R65" s="9"/>
    </row>
    <row r="66" spans="2:18" ht="11.25">
      <c r="B66" s="14">
        <v>38045</v>
      </c>
      <c r="D66" s="15"/>
      <c r="H66" s="9"/>
      <c r="I66" s="9">
        <f t="shared" si="7"/>
        <v>27700000000000</v>
      </c>
      <c r="J66" s="9"/>
      <c r="K66" s="9"/>
      <c r="R66" s="9"/>
    </row>
    <row r="67" spans="8:18" ht="11.25">
      <c r="H67" s="9"/>
      <c r="I67" s="9">
        <f t="shared" si="7"/>
        <v>27700000000000</v>
      </c>
      <c r="J67" s="9"/>
      <c r="K67" s="9"/>
      <c r="R67" s="9"/>
    </row>
    <row r="68" spans="8:18" ht="11.25">
      <c r="H68" s="9"/>
      <c r="I68" s="9"/>
      <c r="J68" s="9"/>
      <c r="K68" s="9"/>
      <c r="R68" s="9"/>
    </row>
    <row r="69" ht="11.25">
      <c r="R69" s="9"/>
    </row>
    <row r="70" ht="11.25">
      <c r="R70" s="9"/>
    </row>
    <row r="71" ht="11.25">
      <c r="R71" s="9"/>
    </row>
    <row r="72" ht="11.25">
      <c r="R72" s="9"/>
    </row>
    <row r="73" ht="11.25">
      <c r="R73" s="9"/>
    </row>
    <row r="74" ht="11.25">
      <c r="R74" s="9"/>
    </row>
    <row r="75" ht="11.25">
      <c r="R75" s="9"/>
    </row>
    <row r="76" ht="11.25">
      <c r="R76" s="9"/>
    </row>
    <row r="77" ht="11.25">
      <c r="R77" s="9"/>
    </row>
    <row r="78" ht="11.25">
      <c r="R78" s="9"/>
    </row>
    <row r="79" ht="11.25">
      <c r="R79" s="9"/>
    </row>
    <row r="80" ht="11.25">
      <c r="R80" s="9"/>
    </row>
    <row r="81" ht="11.25">
      <c r="R81" s="9"/>
    </row>
    <row r="82" ht="11.25">
      <c r="R82" s="9"/>
    </row>
    <row r="83" ht="11.25">
      <c r="R83" s="9"/>
    </row>
    <row r="84" ht="11.25">
      <c r="R84" s="9"/>
    </row>
    <row r="85" ht="11.25">
      <c r="R85" s="9"/>
    </row>
    <row r="86" ht="11.25">
      <c r="R86" s="9"/>
    </row>
    <row r="87" ht="11.25">
      <c r="R87" s="9"/>
    </row>
    <row r="88" ht="11.25">
      <c r="R88" s="9"/>
    </row>
    <row r="89" ht="11.25">
      <c r="R89" s="9"/>
    </row>
    <row r="90" ht="11.25">
      <c r="R90" s="9"/>
    </row>
    <row r="91" ht="11.25">
      <c r="R91" s="9"/>
    </row>
    <row r="92" ht="11.25">
      <c r="R92" s="9"/>
    </row>
    <row r="93" ht="11.25">
      <c r="R93" s="9"/>
    </row>
    <row r="94" ht="11.25">
      <c r="R94" s="9"/>
    </row>
    <row r="95" ht="11.25">
      <c r="R95" s="9"/>
    </row>
    <row r="96" ht="11.25">
      <c r="R96" s="9"/>
    </row>
    <row r="97" ht="11.25">
      <c r="R97" s="9"/>
    </row>
    <row r="98" ht="11.25">
      <c r="R98" s="9"/>
    </row>
    <row r="99" ht="11.25">
      <c r="R99" s="9"/>
    </row>
    <row r="100" ht="11.25">
      <c r="R100" s="9"/>
    </row>
    <row r="101" ht="11.25">
      <c r="R101" s="9"/>
    </row>
    <row r="102" ht="11.25">
      <c r="R102" s="9"/>
    </row>
    <row r="103" ht="11.25">
      <c r="R103" s="9"/>
    </row>
    <row r="104" ht="11.25">
      <c r="R104" s="9"/>
    </row>
    <row r="105" ht="11.25">
      <c r="R105" s="9"/>
    </row>
    <row r="106" ht="11.25">
      <c r="R106" s="9"/>
    </row>
    <row r="107" ht="11.25">
      <c r="R107" s="9"/>
    </row>
    <row r="108" ht="11.25">
      <c r="R108" s="9"/>
    </row>
    <row r="109" ht="11.25">
      <c r="R109" s="9"/>
    </row>
    <row r="110" ht="11.25">
      <c r="R110" s="9"/>
    </row>
    <row r="111" ht="11.25">
      <c r="R111" s="9"/>
    </row>
    <row r="112" ht="11.25">
      <c r="R112" s="9"/>
    </row>
    <row r="113" ht="11.25">
      <c r="R113" s="9"/>
    </row>
    <row r="114" ht="11.25">
      <c r="R114" s="9"/>
    </row>
    <row r="115" ht="11.25">
      <c r="R115" s="9"/>
    </row>
    <row r="116" ht="11.25">
      <c r="R116" s="9"/>
    </row>
    <row r="117" ht="11.25">
      <c r="R117" s="9"/>
    </row>
    <row r="118" ht="11.25">
      <c r="R118" s="9"/>
    </row>
    <row r="119" ht="11.25">
      <c r="R119" s="9"/>
    </row>
    <row r="120" ht="11.25">
      <c r="R120" s="9"/>
    </row>
    <row r="121" ht="11.25">
      <c r="R121" s="9"/>
    </row>
    <row r="122" ht="11.25">
      <c r="R122" s="9"/>
    </row>
    <row r="123" ht="11.25">
      <c r="R123" s="9"/>
    </row>
    <row r="124" ht="11.25">
      <c r="R124" s="9"/>
    </row>
    <row r="125" ht="11.25">
      <c r="R125" s="9"/>
    </row>
    <row r="126" ht="11.25">
      <c r="R126" s="9"/>
    </row>
    <row r="127" ht="11.25">
      <c r="R127" s="9"/>
    </row>
    <row r="128" ht="11.25">
      <c r="R128" s="9"/>
    </row>
    <row r="129" ht="11.25">
      <c r="R129" s="9"/>
    </row>
    <row r="130" ht="11.25">
      <c r="R130" s="9"/>
    </row>
    <row r="131" ht="11.25">
      <c r="R131" s="9"/>
    </row>
    <row r="132" ht="11.25">
      <c r="R132" s="9"/>
    </row>
    <row r="133" ht="11.25">
      <c r="R133" s="9"/>
    </row>
    <row r="134" ht="11.25">
      <c r="R134" s="9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43"/>
  <sheetViews>
    <sheetView workbookViewId="0" topLeftCell="A2">
      <selection activeCell="R39" sqref="R39"/>
    </sheetView>
  </sheetViews>
  <sheetFormatPr defaultColWidth="9.140625" defaultRowHeight="12.75"/>
  <cols>
    <col min="1" max="1" width="4.00390625" style="0" customWidth="1"/>
    <col min="2" max="2" width="3.8515625" style="0" customWidth="1"/>
    <col min="3" max="3" width="4.00390625" style="0" customWidth="1"/>
    <col min="4" max="4" width="6.28125" style="0" customWidth="1"/>
    <col min="5" max="5" width="7.28125" style="0" customWidth="1"/>
    <col min="6" max="6" width="6.8515625" style="0" customWidth="1"/>
    <col min="7" max="7" width="1.8515625" style="0" customWidth="1"/>
    <col min="8" max="8" width="8.28125" style="0" customWidth="1"/>
    <col min="9" max="9" width="6.28125" style="0" customWidth="1"/>
    <col min="10" max="10" width="3.140625" style="0" customWidth="1"/>
    <col min="11" max="11" width="7.7109375" style="0" customWidth="1"/>
    <col min="12" max="12" width="8.140625" style="0" customWidth="1"/>
    <col min="13" max="13" width="8.421875" style="0" customWidth="1"/>
    <col min="14" max="14" width="1.8515625" style="0" customWidth="1"/>
  </cols>
  <sheetData>
    <row r="1" spans="1:15" ht="67.5">
      <c r="A1" s="2" t="s">
        <v>57</v>
      </c>
      <c r="B1" s="3" t="s">
        <v>52</v>
      </c>
      <c r="C1" s="2" t="s">
        <v>58</v>
      </c>
      <c r="D1" s="2" t="s">
        <v>59</v>
      </c>
      <c r="E1" s="2" t="s">
        <v>60</v>
      </c>
      <c r="F1" s="2" t="s">
        <v>62</v>
      </c>
      <c r="G1" s="3"/>
      <c r="H1" s="3" t="s">
        <v>53</v>
      </c>
      <c r="I1" s="2" t="s">
        <v>61</v>
      </c>
      <c r="J1" s="3"/>
      <c r="K1" s="2" t="s">
        <v>63</v>
      </c>
      <c r="L1" s="2" t="s">
        <v>64</v>
      </c>
      <c r="M1" s="2" t="s">
        <v>65</v>
      </c>
      <c r="N1" s="3"/>
      <c r="O1" s="2" t="s">
        <v>72</v>
      </c>
    </row>
    <row r="2" spans="1:15" ht="12.75">
      <c r="A2" s="4">
        <v>1</v>
      </c>
      <c r="B2" s="4">
        <v>20</v>
      </c>
      <c r="C2" s="4">
        <v>7</v>
      </c>
      <c r="D2" s="4">
        <v>35.3</v>
      </c>
      <c r="E2" s="4">
        <v>221.9</v>
      </c>
      <c r="F2" s="4"/>
      <c r="G2" s="4"/>
      <c r="H2" s="6" t="s">
        <v>0</v>
      </c>
      <c r="I2" s="5" t="s">
        <v>1</v>
      </c>
      <c r="J2" s="10" t="s">
        <v>55</v>
      </c>
      <c r="K2" s="8">
        <f>TIMEVALUE(I2)</f>
        <v>0.2555555555555556</v>
      </c>
      <c r="L2" s="8">
        <f>K2+0.5</f>
        <v>0.7555555555555555</v>
      </c>
      <c r="M2" s="1">
        <f>L2*24*60</f>
        <v>1088</v>
      </c>
      <c r="N2" s="4"/>
      <c r="O2" s="9">
        <f>MAX('Dose vs. time'!$P$11*(M2-'Dose vs. time'!$E$6)+'Dose vs. time'!$I$6,0)</f>
        <v>0</v>
      </c>
    </row>
    <row r="3" spans="1:15" ht="12.75">
      <c r="A3" s="4">
        <v>1</v>
      </c>
      <c r="B3" s="4">
        <v>20</v>
      </c>
      <c r="C3" s="4">
        <v>37</v>
      </c>
      <c r="D3" s="4">
        <v>11</v>
      </c>
      <c r="E3" s="4">
        <v>187</v>
      </c>
      <c r="F3" s="4"/>
      <c r="G3" s="4"/>
      <c r="H3" s="6" t="s">
        <v>0</v>
      </c>
      <c r="I3" s="5" t="s">
        <v>27</v>
      </c>
      <c r="J3" s="10" t="s">
        <v>55</v>
      </c>
      <c r="K3" s="8">
        <f>TIMEVALUE(I3)</f>
        <v>0.33819444444444446</v>
      </c>
      <c r="L3" s="8">
        <f>K3+0.5</f>
        <v>0.8381944444444445</v>
      </c>
      <c r="M3" s="1">
        <f>L3*24*60</f>
        <v>1207</v>
      </c>
      <c r="N3" s="4"/>
      <c r="O3" s="9">
        <f>MAX('Dose vs. time'!$P$11*(M3-'Dose vs. time'!$E$6)+'Dose vs. time'!$I$6,0)</f>
        <v>4932973897389.738</v>
      </c>
    </row>
    <row r="4" spans="1:15" ht="12.75">
      <c r="A4" s="4">
        <v>1</v>
      </c>
      <c r="B4" s="4">
        <v>20</v>
      </c>
      <c r="C4" s="4">
        <v>64</v>
      </c>
      <c r="D4" s="4">
        <v>1.9</v>
      </c>
      <c r="E4" s="4">
        <v>197.5</v>
      </c>
      <c r="F4" s="5">
        <v>0.9506944444444444</v>
      </c>
      <c r="G4" s="4"/>
      <c r="H4" s="6" t="s">
        <v>0</v>
      </c>
      <c r="I4" s="4"/>
      <c r="J4" s="7"/>
      <c r="K4" s="8">
        <f>F4</f>
        <v>0.9506944444444444</v>
      </c>
      <c r="L4" s="8">
        <f>K4</f>
        <v>0.9506944444444444</v>
      </c>
      <c r="M4" s="1">
        <f aca="true" t="shared" si="0" ref="M4:M15">L4*24*60</f>
        <v>1369</v>
      </c>
      <c r="N4" s="4"/>
      <c r="O4" s="9">
        <f>MAX('Dose vs. time'!$P$11*(M4-'Dose vs. time'!$E$6)+'Dose vs. time'!$I$6,0)</f>
        <v>13410925292529.252</v>
      </c>
    </row>
    <row r="5" spans="1:15" ht="12.75">
      <c r="A5" s="4">
        <v>1</v>
      </c>
      <c r="B5" s="4">
        <v>20</v>
      </c>
      <c r="C5" s="4">
        <v>92</v>
      </c>
      <c r="D5" s="4">
        <v>1</v>
      </c>
      <c r="E5" s="4">
        <v>170</v>
      </c>
      <c r="F5" s="5">
        <v>0.0375</v>
      </c>
      <c r="G5" s="4"/>
      <c r="H5" s="6" t="s">
        <v>54</v>
      </c>
      <c r="I5" s="4"/>
      <c r="J5" s="7"/>
      <c r="K5" s="8">
        <f>F5+1</f>
        <v>1.0375</v>
      </c>
      <c r="L5" s="8">
        <f aca="true" t="shared" si="1" ref="L5:L15">K5</f>
        <v>1.0375</v>
      </c>
      <c r="M5" s="1">
        <f t="shared" si="0"/>
        <v>1494.0000000000002</v>
      </c>
      <c r="N5" s="4"/>
      <c r="O5" s="9">
        <f>MAX('Dose vs. time'!$P$11*(M5-'Dose vs. time'!$E$6)+'Dose vs. time'!$I$6,0)</f>
        <v>19952554455445.555</v>
      </c>
    </row>
    <row r="6" spans="1:15" ht="12.75">
      <c r="A6" s="4">
        <v>1</v>
      </c>
      <c r="B6" s="4">
        <v>20</v>
      </c>
      <c r="C6" s="4">
        <v>120</v>
      </c>
      <c r="D6" s="4">
        <v>0</v>
      </c>
      <c r="E6" s="4">
        <v>154</v>
      </c>
      <c r="F6" s="5">
        <v>0.19791666666666666</v>
      </c>
      <c r="G6" s="4"/>
      <c r="H6" s="6" t="s">
        <v>54</v>
      </c>
      <c r="I6" s="4"/>
      <c r="J6" s="7"/>
      <c r="K6" s="8">
        <f>F6+1</f>
        <v>1.1979166666666667</v>
      </c>
      <c r="L6" s="8">
        <f t="shared" si="1"/>
        <v>1.1979166666666667</v>
      </c>
      <c r="M6" s="1">
        <f t="shared" si="0"/>
        <v>1725</v>
      </c>
      <c r="N6" s="4"/>
      <c r="O6" s="9">
        <f>MAX('Dose vs. time'!$P$11*(M6-'Dose vs. time'!$E$6)+'Dose vs. time'!$I$6,0)</f>
        <v>32041485148514.848</v>
      </c>
    </row>
    <row r="7" spans="1:15" ht="12.75">
      <c r="A7" s="4">
        <v>1</v>
      </c>
      <c r="B7" s="4">
        <v>20</v>
      </c>
      <c r="C7" s="4">
        <v>148</v>
      </c>
      <c r="D7" s="4">
        <v>4</v>
      </c>
      <c r="E7" s="4">
        <v>150</v>
      </c>
      <c r="F7" s="5">
        <v>0.2548611111111111</v>
      </c>
      <c r="G7" s="4"/>
      <c r="H7" s="6" t="s">
        <v>54</v>
      </c>
      <c r="I7" s="4"/>
      <c r="J7" s="7"/>
      <c r="K7" s="8">
        <f aca="true" t="shared" si="2" ref="K7:K14">F7+1</f>
        <v>1.254861111111111</v>
      </c>
      <c r="L7" s="8">
        <f t="shared" si="1"/>
        <v>1.254861111111111</v>
      </c>
      <c r="M7" s="1">
        <f t="shared" si="0"/>
        <v>1806.9999999999998</v>
      </c>
      <c r="N7" s="4"/>
      <c r="O7" s="9">
        <f>MAX('Dose vs. time'!$P$11*(M7-'Dose vs. time'!$E$6)+'Dose vs. time'!$I$6,0)</f>
        <v>36332793879387.92</v>
      </c>
    </row>
    <row r="8" spans="1:15" ht="12.75">
      <c r="A8" s="4">
        <v>1</v>
      </c>
      <c r="B8" s="4">
        <v>20</v>
      </c>
      <c r="C8" s="4">
        <v>180</v>
      </c>
      <c r="D8" s="4">
        <v>0</v>
      </c>
      <c r="E8" s="4">
        <v>120</v>
      </c>
      <c r="F8" s="5">
        <v>0.3770833333333334</v>
      </c>
      <c r="G8" s="4"/>
      <c r="H8" s="6" t="s">
        <v>54</v>
      </c>
      <c r="I8" s="4"/>
      <c r="J8" s="7"/>
      <c r="K8" s="8">
        <f t="shared" si="2"/>
        <v>1.3770833333333334</v>
      </c>
      <c r="L8" s="8">
        <f t="shared" si="1"/>
        <v>1.3770833333333334</v>
      </c>
      <c r="M8" s="1">
        <f t="shared" si="0"/>
        <v>1983.0000000000002</v>
      </c>
      <c r="N8" s="4"/>
      <c r="O8" s="9">
        <f>MAX('Dose vs. time'!$P$11*(M8-'Dose vs. time'!$E$6)+'Dose vs. time'!$I$6,0)</f>
        <v>45543407740774.086</v>
      </c>
    </row>
    <row r="9" spans="1:15" ht="12.75">
      <c r="A9" s="4">
        <v>1</v>
      </c>
      <c r="B9" s="4">
        <v>20</v>
      </c>
      <c r="C9" s="4">
        <v>197</v>
      </c>
      <c r="D9" s="4">
        <v>1.7</v>
      </c>
      <c r="E9" s="4">
        <v>86.9</v>
      </c>
      <c r="F9" s="5">
        <v>0.4847222222222222</v>
      </c>
      <c r="G9" s="4"/>
      <c r="H9" s="6" t="s">
        <v>54</v>
      </c>
      <c r="I9" s="4"/>
      <c r="J9" s="7"/>
      <c r="K9" s="8">
        <f t="shared" si="2"/>
        <v>1.4847222222222223</v>
      </c>
      <c r="L9" s="8">
        <f t="shared" si="1"/>
        <v>1.4847222222222223</v>
      </c>
      <c r="M9" s="1">
        <f t="shared" si="0"/>
        <v>2138</v>
      </c>
      <c r="N9" s="4"/>
      <c r="O9" s="9">
        <f>MAX('Dose vs. time'!$P$11*(M9-'Dose vs. time'!$E$6)+'Dose vs. time'!$I$6,0)</f>
        <v>53655027902790.27</v>
      </c>
    </row>
    <row r="10" spans="1:15" ht="12.75">
      <c r="A10" s="4">
        <v>1</v>
      </c>
      <c r="B10" s="4">
        <v>20</v>
      </c>
      <c r="C10" s="4">
        <v>224</v>
      </c>
      <c r="D10" s="4">
        <v>0</v>
      </c>
      <c r="E10" s="4">
        <v>78</v>
      </c>
      <c r="F10" s="5">
        <v>0.7</v>
      </c>
      <c r="G10" s="4"/>
      <c r="H10" s="6" t="s">
        <v>54</v>
      </c>
      <c r="I10" s="4"/>
      <c r="J10" s="7"/>
      <c r="K10" s="8">
        <f>F10+1</f>
        <v>1.7</v>
      </c>
      <c r="L10" s="8">
        <f t="shared" si="1"/>
        <v>1.7</v>
      </c>
      <c r="M10" s="1">
        <f t="shared" si="0"/>
        <v>2448</v>
      </c>
      <c r="N10" s="4"/>
      <c r="O10" s="9">
        <f>MAX('Dose vs. time'!$P$11*(M10-'Dose vs. time'!$E$6)+'Dose vs. time'!$I$6,0)</f>
        <v>69878268226822.68</v>
      </c>
    </row>
    <row r="11" spans="1:15" ht="12.75">
      <c r="A11" s="4">
        <v>1</v>
      </c>
      <c r="B11" s="4">
        <v>20</v>
      </c>
      <c r="C11" s="4">
        <v>257</v>
      </c>
      <c r="D11" s="4">
        <v>1</v>
      </c>
      <c r="E11" s="4">
        <v>59</v>
      </c>
      <c r="F11" s="5">
        <v>0.8215277777777777</v>
      </c>
      <c r="G11" s="4"/>
      <c r="H11" s="6" t="s">
        <v>54</v>
      </c>
      <c r="I11" s="4"/>
      <c r="J11" s="7"/>
      <c r="K11" s="8">
        <f t="shared" si="2"/>
        <v>1.8215277777777779</v>
      </c>
      <c r="L11" s="8">
        <f t="shared" si="1"/>
        <v>1.8215277777777779</v>
      </c>
      <c r="M11" s="1">
        <f t="shared" si="0"/>
        <v>2623</v>
      </c>
      <c r="N11" s="4"/>
      <c r="O11" s="9">
        <f>MAX('Dose vs. time'!$P$11*(M11-'Dose vs. time'!$E$6)+'Dose vs. time'!$I$6,0)</f>
        <v>79036549054905.48</v>
      </c>
    </row>
    <row r="12" spans="8:15" ht="12.75">
      <c r="H12" s="6"/>
      <c r="I12" s="4"/>
      <c r="J12" s="7"/>
      <c r="K12" s="8"/>
      <c r="L12" s="8"/>
      <c r="M12" s="1"/>
      <c r="N12" s="4"/>
      <c r="O12" s="9"/>
    </row>
    <row r="13" spans="8:15" ht="12.75">
      <c r="H13" s="6"/>
      <c r="I13" s="4"/>
      <c r="J13" s="7"/>
      <c r="K13" s="8"/>
      <c r="L13" s="8"/>
      <c r="M13" s="1"/>
      <c r="N13" s="4"/>
      <c r="O13" s="9"/>
    </row>
    <row r="14" spans="8:15" ht="12.75">
      <c r="H14" s="6"/>
      <c r="I14" s="4"/>
      <c r="J14" s="7"/>
      <c r="K14" s="8"/>
      <c r="L14" s="8"/>
      <c r="M14" s="1"/>
      <c r="N14" s="4"/>
      <c r="O14" s="9"/>
    </row>
    <row r="15" spans="8:15" ht="12.75">
      <c r="H15" s="6"/>
      <c r="I15" s="4"/>
      <c r="J15" s="7"/>
      <c r="K15" s="8"/>
      <c r="L15" s="8"/>
      <c r="M15" s="1"/>
      <c r="N15" s="4"/>
      <c r="O15" s="9"/>
    </row>
    <row r="16" spans="1:15" ht="12.75">
      <c r="A16" s="4">
        <v>1</v>
      </c>
      <c r="B16" s="4">
        <v>30</v>
      </c>
      <c r="C16" s="4">
        <v>8</v>
      </c>
      <c r="D16" s="4">
        <v>104.2</v>
      </c>
      <c r="E16" s="4">
        <v>292.5</v>
      </c>
      <c r="F16" s="4"/>
      <c r="G16" s="4"/>
      <c r="H16" s="6" t="s">
        <v>0</v>
      </c>
      <c r="I16" s="5" t="s">
        <v>2</v>
      </c>
      <c r="J16" s="10" t="s">
        <v>55</v>
      </c>
      <c r="K16" s="8">
        <f>TIMEVALUE(I16)</f>
        <v>0.2569444444444445</v>
      </c>
      <c r="L16" s="8">
        <f>K16+0.5</f>
        <v>0.7569444444444444</v>
      </c>
      <c r="M16" s="1">
        <f>L16*24*60</f>
        <v>1089.9999999999998</v>
      </c>
      <c r="N16" s="4"/>
      <c r="O16" s="9">
        <f>MAX('Dose vs. time'!$P$11*(M16-'Dose vs. time'!$E$6)+'Dose vs. time'!$I$6,0)</f>
        <v>0</v>
      </c>
    </row>
    <row r="17" spans="1:15" ht="12.75">
      <c r="A17" s="4">
        <v>1</v>
      </c>
      <c r="B17" s="4">
        <v>30</v>
      </c>
      <c r="C17" s="4">
        <v>38</v>
      </c>
      <c r="D17" s="4">
        <v>69</v>
      </c>
      <c r="E17" s="4">
        <v>247</v>
      </c>
      <c r="F17" s="4"/>
      <c r="G17" s="4"/>
      <c r="H17" s="6" t="s">
        <v>0</v>
      </c>
      <c r="I17" s="5" t="s">
        <v>28</v>
      </c>
      <c r="J17" s="10" t="s">
        <v>55</v>
      </c>
      <c r="K17" s="8">
        <f>TIMEVALUE(I17)</f>
        <v>0.33888888888888885</v>
      </c>
      <c r="L17" s="8">
        <f>K17+0.5</f>
        <v>0.8388888888888888</v>
      </c>
      <c r="M17" s="1">
        <f>L17*24*60</f>
        <v>1208</v>
      </c>
      <c r="N17" s="4"/>
      <c r="O17" s="9">
        <f>MAX('Dose vs. time'!$P$11*(M17-'Dose vs. time'!$E$6)+'Dose vs. time'!$I$6,0)</f>
        <v>4985306930693.069</v>
      </c>
    </row>
    <row r="18" spans="1:15" ht="12.75">
      <c r="A18" s="4">
        <v>1</v>
      </c>
      <c r="B18" s="4">
        <v>30</v>
      </c>
      <c r="C18" s="4">
        <v>65</v>
      </c>
      <c r="D18" s="4">
        <v>60</v>
      </c>
      <c r="E18" s="4">
        <v>264.6</v>
      </c>
      <c r="F18" s="5">
        <v>0.9520833333333334</v>
      </c>
      <c r="G18" s="4"/>
      <c r="H18" s="6" t="s">
        <v>0</v>
      </c>
      <c r="I18" s="4"/>
      <c r="J18" s="7"/>
      <c r="K18" s="8">
        <f>F18</f>
        <v>0.9520833333333334</v>
      </c>
      <c r="L18" s="8">
        <f>K18</f>
        <v>0.9520833333333334</v>
      </c>
      <c r="M18" s="1">
        <f>L18*24*60</f>
        <v>1371</v>
      </c>
      <c r="N18" s="4"/>
      <c r="O18" s="9">
        <f>MAX('Dose vs. time'!$P$11*(M18-'Dose vs. time'!$E$6)+'Dose vs. time'!$I$6,0)</f>
        <v>13515591359135.912</v>
      </c>
    </row>
    <row r="19" spans="1:15" ht="12.75">
      <c r="A19" s="4">
        <v>1</v>
      </c>
      <c r="B19" s="4">
        <v>30</v>
      </c>
      <c r="C19" s="4">
        <v>93</v>
      </c>
      <c r="D19" s="4">
        <v>43</v>
      </c>
      <c r="E19" s="4">
        <v>236</v>
      </c>
      <c r="F19" s="5">
        <v>0.03819444444444444</v>
      </c>
      <c r="G19" s="4"/>
      <c r="H19" s="6" t="s">
        <v>54</v>
      </c>
      <c r="I19" s="4"/>
      <c r="J19" s="7"/>
      <c r="K19" s="8">
        <f>F19+1</f>
        <v>1.0381944444444444</v>
      </c>
      <c r="L19" s="8">
        <f>K19</f>
        <v>1.0381944444444444</v>
      </c>
      <c r="M19" s="1">
        <f>L19*24*60</f>
        <v>1494.9999999999998</v>
      </c>
      <c r="N19" s="4"/>
      <c r="O19" s="9">
        <f>MAX('Dose vs. time'!$P$11*(M19-'Dose vs. time'!$E$6)+'Dose vs. time'!$I$6,0)</f>
        <v>20004887488748.863</v>
      </c>
    </row>
    <row r="20" spans="1:15" ht="12.75">
      <c r="A20" s="4">
        <v>1</v>
      </c>
      <c r="B20" s="4">
        <v>30</v>
      </c>
      <c r="C20" s="4">
        <v>121</v>
      </c>
      <c r="D20" s="4">
        <v>14</v>
      </c>
      <c r="E20" s="4">
        <v>226</v>
      </c>
      <c r="F20" s="5">
        <v>0.19930555555555554</v>
      </c>
      <c r="G20" s="4"/>
      <c r="H20" s="6" t="s">
        <v>54</v>
      </c>
      <c r="I20" s="4"/>
      <c r="J20" s="7"/>
      <c r="K20" s="8">
        <f>F20+1</f>
        <v>1.1993055555555556</v>
      </c>
      <c r="L20" s="8">
        <f>K20</f>
        <v>1.1993055555555556</v>
      </c>
      <c r="M20" s="1">
        <f>L20*24*60</f>
        <v>1727</v>
      </c>
      <c r="N20" s="4"/>
      <c r="O20" s="9">
        <f>MAX('Dose vs. time'!$P$11*(M20-'Dose vs. time'!$E$6)+'Dose vs. time'!$I$6,0)</f>
        <v>32146151215121.51</v>
      </c>
    </row>
    <row r="21" spans="1:15" ht="12.75">
      <c r="A21" s="4">
        <v>1</v>
      </c>
      <c r="B21" s="4">
        <v>30</v>
      </c>
      <c r="C21" s="4">
        <v>149</v>
      </c>
      <c r="D21" s="4">
        <v>8</v>
      </c>
      <c r="E21" s="4">
        <v>212</v>
      </c>
      <c r="F21" s="5">
        <v>0.25625</v>
      </c>
      <c r="G21" s="4"/>
      <c r="H21" s="6" t="s">
        <v>54</v>
      </c>
      <c r="I21" s="4"/>
      <c r="J21" s="7"/>
      <c r="K21" s="8">
        <f aca="true" t="shared" si="3" ref="K21:K29">F21+1</f>
        <v>1.25625</v>
      </c>
      <c r="L21" s="8">
        <f aca="true" t="shared" si="4" ref="L21:L29">K21</f>
        <v>1.25625</v>
      </c>
      <c r="M21" s="1">
        <f aca="true" t="shared" si="5" ref="M21:M29">L21*24*60</f>
        <v>1809.0000000000002</v>
      </c>
      <c r="N21" s="4"/>
      <c r="O21" s="9">
        <f>MAX('Dose vs. time'!$P$11*(M21-'Dose vs. time'!$E$6)+'Dose vs. time'!$I$6,0)</f>
        <v>36437459945994.61</v>
      </c>
    </row>
    <row r="22" spans="1:15" ht="12.75">
      <c r="A22" s="4">
        <v>1</v>
      </c>
      <c r="B22" s="4">
        <v>30</v>
      </c>
      <c r="C22" s="4">
        <v>181</v>
      </c>
      <c r="D22" s="4">
        <v>0</v>
      </c>
      <c r="E22" s="4">
        <v>200</v>
      </c>
      <c r="F22" s="5">
        <v>0.37847222222222227</v>
      </c>
      <c r="G22" s="4"/>
      <c r="H22" s="6" t="s">
        <v>54</v>
      </c>
      <c r="I22" s="4"/>
      <c r="J22" s="7"/>
      <c r="K22" s="8">
        <f t="shared" si="3"/>
        <v>1.3784722222222223</v>
      </c>
      <c r="L22" s="8">
        <f t="shared" si="4"/>
        <v>1.3784722222222223</v>
      </c>
      <c r="M22" s="1">
        <f t="shared" si="5"/>
        <v>1985.0000000000002</v>
      </c>
      <c r="N22" s="4"/>
      <c r="O22" s="9">
        <f>MAX('Dose vs. time'!$P$11*(M22-'Dose vs. time'!$E$6)+'Dose vs. time'!$I$6,0)</f>
        <v>45648073807380.75</v>
      </c>
    </row>
    <row r="23" spans="1:15" ht="12.75">
      <c r="A23" s="4">
        <v>1</v>
      </c>
      <c r="B23" s="4">
        <v>30</v>
      </c>
      <c r="C23" s="4">
        <v>198</v>
      </c>
      <c r="D23" s="4">
        <v>-1.3</v>
      </c>
      <c r="E23" s="4">
        <v>171.6</v>
      </c>
      <c r="F23" s="5">
        <v>0.4923611111111111</v>
      </c>
      <c r="G23" s="4"/>
      <c r="H23" s="6" t="s">
        <v>54</v>
      </c>
      <c r="I23" s="4"/>
      <c r="J23" s="7"/>
      <c r="K23" s="8">
        <f t="shared" si="3"/>
        <v>1.492361111111111</v>
      </c>
      <c r="L23" s="8">
        <f t="shared" si="4"/>
        <v>1.492361111111111</v>
      </c>
      <c r="M23" s="1">
        <f t="shared" si="5"/>
        <v>2149</v>
      </c>
      <c r="N23" s="4"/>
      <c r="O23" s="9">
        <f>MAX('Dose vs. time'!$P$11*(M23-'Dose vs. time'!$E$6)+'Dose vs. time'!$I$6,0)</f>
        <v>54230691269126.91</v>
      </c>
    </row>
    <row r="24" spans="1:15" ht="12.75">
      <c r="A24" s="4">
        <v>1</v>
      </c>
      <c r="B24" s="4">
        <v>30</v>
      </c>
      <c r="C24" s="4">
        <v>225</v>
      </c>
      <c r="D24" s="4">
        <v>-1.2</v>
      </c>
      <c r="E24" s="4">
        <v>141</v>
      </c>
      <c r="F24" s="5">
        <v>0.7027777777777778</v>
      </c>
      <c r="G24" s="4"/>
      <c r="H24" s="6" t="s">
        <v>54</v>
      </c>
      <c r="I24" s="4"/>
      <c r="J24" s="7"/>
      <c r="K24" s="8">
        <f>F24+1</f>
        <v>1.702777777777778</v>
      </c>
      <c r="L24" s="8">
        <f t="shared" si="4"/>
        <v>1.702777777777778</v>
      </c>
      <c r="M24" s="1">
        <f t="shared" si="5"/>
        <v>2452.0000000000005</v>
      </c>
      <c r="N24" s="4"/>
      <c r="O24" s="9">
        <f>MAX('Dose vs. time'!$P$11*(M24-'Dose vs. time'!$E$6)+'Dose vs. time'!$I$6,0)</f>
        <v>70087600360036.02</v>
      </c>
    </row>
    <row r="25" spans="1:15" ht="12.75">
      <c r="A25" s="4">
        <v>1</v>
      </c>
      <c r="B25" s="4">
        <v>30</v>
      </c>
      <c r="C25" s="4">
        <v>258</v>
      </c>
      <c r="D25" s="4">
        <v>-2</v>
      </c>
      <c r="E25" s="4">
        <v>121</v>
      </c>
      <c r="F25" s="5">
        <v>0.8222222222222223</v>
      </c>
      <c r="G25" s="4"/>
      <c r="H25" s="6" t="s">
        <v>54</v>
      </c>
      <c r="I25" s="4"/>
      <c r="J25" s="7"/>
      <c r="K25" s="8">
        <f t="shared" si="3"/>
        <v>1.8222222222222224</v>
      </c>
      <c r="L25" s="8">
        <f t="shared" si="4"/>
        <v>1.8222222222222224</v>
      </c>
      <c r="M25" s="1">
        <f t="shared" si="5"/>
        <v>2624</v>
      </c>
      <c r="N25" s="4"/>
      <c r="O25" s="9">
        <f>MAX('Dose vs. time'!$P$11*(M25-'Dose vs. time'!$E$6)+'Dose vs. time'!$I$6,0)</f>
        <v>79088882088208.81</v>
      </c>
    </row>
    <row r="26" spans="8:15" ht="12.75">
      <c r="H26" s="6"/>
      <c r="I26" s="4"/>
      <c r="J26" s="7"/>
      <c r="K26" s="8"/>
      <c r="L26" s="8"/>
      <c r="M26" s="1"/>
      <c r="N26" s="4"/>
      <c r="O26" s="9"/>
    </row>
    <row r="27" spans="8:15" ht="12.75">
      <c r="H27" s="6"/>
      <c r="I27" s="4"/>
      <c r="J27" s="7"/>
      <c r="K27" s="8"/>
      <c r="L27" s="8"/>
      <c r="M27" s="1"/>
      <c r="N27" s="4"/>
      <c r="O27" s="9"/>
    </row>
    <row r="28" spans="8:15" ht="12.75">
      <c r="H28" s="6"/>
      <c r="I28" s="4"/>
      <c r="J28" s="7"/>
      <c r="K28" s="8"/>
      <c r="L28" s="8"/>
      <c r="M28" s="1"/>
      <c r="N28" s="4"/>
      <c r="O28" s="9"/>
    </row>
    <row r="29" spans="8:15" ht="12.75">
      <c r="H29" s="6"/>
      <c r="I29" s="4"/>
      <c r="J29" s="7"/>
      <c r="K29" s="8"/>
      <c r="L29" s="8"/>
      <c r="M29" s="1"/>
      <c r="N29" s="4"/>
      <c r="O29" s="9"/>
    </row>
    <row r="30" spans="1:15" ht="12.75">
      <c r="A30" s="4">
        <v>1</v>
      </c>
      <c r="B30" s="4">
        <v>40</v>
      </c>
      <c r="C30" s="4">
        <v>9</v>
      </c>
      <c r="D30" s="4">
        <v>177.7</v>
      </c>
      <c r="E30" s="4">
        <v>360.3</v>
      </c>
      <c r="F30" s="4"/>
      <c r="G30" s="4"/>
      <c r="H30" s="6" t="s">
        <v>0</v>
      </c>
      <c r="I30" s="5" t="s">
        <v>3</v>
      </c>
      <c r="J30" s="10" t="s">
        <v>55</v>
      </c>
      <c r="K30" s="8">
        <f>TIMEVALUE(I30)</f>
        <v>0.25833333333333336</v>
      </c>
      <c r="L30" s="8">
        <f>K30+0.5</f>
        <v>0.7583333333333333</v>
      </c>
      <c r="M30" s="1">
        <f aca="true" t="shared" si="6" ref="M30:M43">L30*24*60</f>
        <v>1092</v>
      </c>
      <c r="N30" s="4"/>
      <c r="O30" s="9">
        <f>MAX('Dose vs. time'!$P$11*(M30-'Dose vs. time'!$E$6)+'Dose vs. time'!$I$6,0)</f>
        <v>0</v>
      </c>
    </row>
    <row r="31" spans="1:15" ht="12.75">
      <c r="A31" s="4">
        <v>1</v>
      </c>
      <c r="B31" s="4">
        <v>40</v>
      </c>
      <c r="C31" s="4">
        <v>39</v>
      </c>
      <c r="D31" s="4">
        <v>133</v>
      </c>
      <c r="E31" s="4">
        <v>307</v>
      </c>
      <c r="F31" s="4"/>
      <c r="G31" s="4"/>
      <c r="H31" s="6" t="s">
        <v>0</v>
      </c>
      <c r="I31" s="5" t="s">
        <v>29</v>
      </c>
      <c r="J31" s="10" t="s">
        <v>55</v>
      </c>
      <c r="K31" s="8">
        <f>TIMEVALUE(I31)</f>
        <v>0.33958333333333335</v>
      </c>
      <c r="L31" s="8">
        <f>K31+0.5</f>
        <v>0.8395833333333333</v>
      </c>
      <c r="M31" s="1">
        <f t="shared" si="6"/>
        <v>1209</v>
      </c>
      <c r="N31" s="4"/>
      <c r="O31" s="9">
        <f>MAX('Dose vs. time'!$P$11*(M31-'Dose vs. time'!$E$6)+'Dose vs. time'!$I$6,0)</f>
        <v>5037639963996.399</v>
      </c>
    </row>
    <row r="32" spans="1:15" ht="12.75">
      <c r="A32" s="4">
        <v>1</v>
      </c>
      <c r="B32" s="4">
        <v>40</v>
      </c>
      <c r="C32" s="4">
        <v>66</v>
      </c>
      <c r="D32" s="4">
        <v>128</v>
      </c>
      <c r="E32" s="4">
        <v>335</v>
      </c>
      <c r="F32" s="5">
        <v>0.9527777777777778</v>
      </c>
      <c r="G32" s="4"/>
      <c r="H32" s="6" t="s">
        <v>0</v>
      </c>
      <c r="I32" s="4"/>
      <c r="J32" s="7"/>
      <c r="K32" s="8">
        <f>F32</f>
        <v>0.9527777777777778</v>
      </c>
      <c r="L32" s="8">
        <f aca="true" t="shared" si="7" ref="L32:L43">K32</f>
        <v>0.9527777777777778</v>
      </c>
      <c r="M32" s="1">
        <f t="shared" si="6"/>
        <v>1372</v>
      </c>
      <c r="N32" s="4"/>
      <c r="O32" s="9">
        <f>MAX('Dose vs. time'!$P$11*(M32-'Dose vs. time'!$E$6)+'Dose vs. time'!$I$6,0)</f>
        <v>13567924392439.242</v>
      </c>
    </row>
    <row r="33" spans="1:15" ht="12.75">
      <c r="A33" s="4">
        <v>1</v>
      </c>
      <c r="B33" s="4">
        <v>40</v>
      </c>
      <c r="C33" s="4">
        <v>94</v>
      </c>
      <c r="D33" s="4">
        <v>110</v>
      </c>
      <c r="E33" s="4">
        <v>298</v>
      </c>
      <c r="F33" s="5">
        <v>0.044444444444444446</v>
      </c>
      <c r="G33" s="4"/>
      <c r="H33" s="6" t="s">
        <v>54</v>
      </c>
      <c r="I33" s="4"/>
      <c r="J33" s="7"/>
      <c r="K33" s="8">
        <f aca="true" t="shared" si="8" ref="K33:K43">F33+1</f>
        <v>1.0444444444444445</v>
      </c>
      <c r="L33" s="8">
        <f t="shared" si="7"/>
        <v>1.0444444444444445</v>
      </c>
      <c r="M33" s="1">
        <f t="shared" si="6"/>
        <v>1504.0000000000002</v>
      </c>
      <c r="N33" s="4"/>
      <c r="O33" s="9">
        <f>MAX('Dose vs. time'!$P$11*(M33-'Dose vs. time'!$E$6)+'Dose vs. time'!$I$6,0)</f>
        <v>20475884788478.86</v>
      </c>
    </row>
    <row r="34" spans="1:15" ht="12.75">
      <c r="A34" s="4">
        <v>1</v>
      </c>
      <c r="B34" s="4">
        <v>40</v>
      </c>
      <c r="C34" s="4">
        <v>122</v>
      </c>
      <c r="D34" s="4">
        <v>88</v>
      </c>
      <c r="E34" s="4">
        <v>295</v>
      </c>
      <c r="F34" s="5">
        <v>0.20069444444444443</v>
      </c>
      <c r="H34" s="6" t="s">
        <v>54</v>
      </c>
      <c r="I34" s="4"/>
      <c r="J34" s="7"/>
      <c r="K34" s="8">
        <f t="shared" si="8"/>
        <v>1.2006944444444445</v>
      </c>
      <c r="L34" s="8">
        <f t="shared" si="7"/>
        <v>1.2006944444444445</v>
      </c>
      <c r="M34" s="1">
        <f t="shared" si="6"/>
        <v>1729.0000000000002</v>
      </c>
      <c r="N34" s="4"/>
      <c r="O34" s="9">
        <f>MAX('Dose vs. time'!$P$11*(M34-'Dose vs. time'!$E$6)+'Dose vs. time'!$I$6,0)</f>
        <v>32250817281728.184</v>
      </c>
    </row>
    <row r="35" spans="1:15" ht="12.75">
      <c r="A35" s="4">
        <v>1</v>
      </c>
      <c r="B35" s="4">
        <v>40</v>
      </c>
      <c r="C35" s="4">
        <v>150</v>
      </c>
      <c r="D35" s="4">
        <v>82</v>
      </c>
      <c r="E35" s="4">
        <v>277</v>
      </c>
      <c r="F35" s="5">
        <v>0.2576388888888889</v>
      </c>
      <c r="H35" s="6" t="s">
        <v>54</v>
      </c>
      <c r="I35" s="4"/>
      <c r="J35" s="7"/>
      <c r="K35" s="8">
        <f t="shared" si="8"/>
        <v>1.257638888888889</v>
      </c>
      <c r="L35" s="8">
        <f t="shared" si="7"/>
        <v>1.257638888888889</v>
      </c>
      <c r="M35" s="1">
        <f t="shared" si="6"/>
        <v>1811.0000000000002</v>
      </c>
      <c r="N35" s="4"/>
      <c r="O35" s="9">
        <f>MAX('Dose vs. time'!$P$11*(M35-'Dose vs. time'!$E$6)+'Dose vs. time'!$I$6,0)</f>
        <v>36542126012601.27</v>
      </c>
    </row>
    <row r="36" spans="1:15" ht="12.75">
      <c r="A36" s="4">
        <v>1</v>
      </c>
      <c r="B36" s="4">
        <v>40</v>
      </c>
      <c r="C36" s="4">
        <v>182</v>
      </c>
      <c r="D36" s="4">
        <v>69</v>
      </c>
      <c r="E36" s="4">
        <v>264</v>
      </c>
      <c r="F36" s="5">
        <v>0.37916666666666665</v>
      </c>
      <c r="H36" s="6" t="s">
        <v>54</v>
      </c>
      <c r="I36" s="4"/>
      <c r="J36" s="7"/>
      <c r="K36" s="8">
        <f t="shared" si="8"/>
        <v>1.3791666666666667</v>
      </c>
      <c r="L36" s="8">
        <f t="shared" si="7"/>
        <v>1.3791666666666667</v>
      </c>
      <c r="M36" s="1">
        <f t="shared" si="6"/>
        <v>1986</v>
      </c>
      <c r="N36" s="4"/>
      <c r="O36" s="9">
        <f>MAX('Dose vs. time'!$P$11*(M36-'Dose vs. time'!$E$6)+'Dose vs. time'!$I$6,0)</f>
        <v>45700406840684.06</v>
      </c>
    </row>
    <row r="37" spans="1:15" ht="12.75">
      <c r="A37" s="4">
        <v>1</v>
      </c>
      <c r="B37" s="4">
        <v>40</v>
      </c>
      <c r="C37" s="4">
        <v>199</v>
      </c>
      <c r="D37" s="4">
        <v>62</v>
      </c>
      <c r="E37" s="4">
        <v>265.1</v>
      </c>
      <c r="F37" s="5">
        <v>0.49583333333333335</v>
      </c>
      <c r="H37" s="6" t="s">
        <v>54</v>
      </c>
      <c r="I37" s="4"/>
      <c r="J37" s="7"/>
      <c r="K37" s="8">
        <f t="shared" si="8"/>
        <v>1.4958333333333333</v>
      </c>
      <c r="L37" s="8">
        <f t="shared" si="7"/>
        <v>1.4958333333333333</v>
      </c>
      <c r="M37" s="1">
        <f t="shared" si="6"/>
        <v>2154</v>
      </c>
      <c r="N37" s="4"/>
      <c r="O37" s="9">
        <f>MAX('Dose vs. time'!$P$11*(M37-'Dose vs. time'!$E$6)+'Dose vs. time'!$I$6,0)</f>
        <v>54492356435643.56</v>
      </c>
    </row>
    <row r="38" spans="1:15" ht="12.75">
      <c r="A38" s="4">
        <v>1</v>
      </c>
      <c r="B38" s="4">
        <v>40</v>
      </c>
      <c r="C38" s="4">
        <v>227</v>
      </c>
      <c r="D38" s="4">
        <v>3</v>
      </c>
      <c r="E38" s="4">
        <v>207</v>
      </c>
      <c r="F38" s="5">
        <v>0.7034722222222222</v>
      </c>
      <c r="H38" s="6" t="s">
        <v>54</v>
      </c>
      <c r="I38" s="4"/>
      <c r="J38" s="7"/>
      <c r="K38" s="8">
        <f>F38+1</f>
        <v>1.703472222222222</v>
      </c>
      <c r="L38" s="8">
        <f t="shared" si="7"/>
        <v>1.703472222222222</v>
      </c>
      <c r="M38" s="1">
        <f t="shared" si="6"/>
        <v>2452.9999999999995</v>
      </c>
      <c r="N38" s="4"/>
      <c r="O38" s="9">
        <f>MAX('Dose vs. time'!$P$11*(M38-'Dose vs. time'!$E$6)+'Dose vs. time'!$I$6,0)</f>
        <v>70139933393339.305</v>
      </c>
    </row>
    <row r="39" spans="1:15" ht="12.75">
      <c r="A39" s="4">
        <v>1</v>
      </c>
      <c r="B39" s="4">
        <v>40</v>
      </c>
      <c r="C39" s="4">
        <v>259</v>
      </c>
      <c r="D39" s="4">
        <v>2</v>
      </c>
      <c r="E39" s="4">
        <v>194</v>
      </c>
      <c r="F39" s="5">
        <v>0.8229166666666666</v>
      </c>
      <c r="H39" s="6" t="s">
        <v>54</v>
      </c>
      <c r="I39" s="4"/>
      <c r="J39" s="7"/>
      <c r="K39" s="8">
        <f t="shared" si="8"/>
        <v>1.8229166666666665</v>
      </c>
      <c r="L39" s="8">
        <f t="shared" si="7"/>
        <v>1.8229166666666665</v>
      </c>
      <c r="M39" s="1">
        <f t="shared" si="6"/>
        <v>2625</v>
      </c>
      <c r="N39" s="4"/>
      <c r="O39" s="9">
        <f>MAX('Dose vs. time'!$P$11*(M39-'Dose vs. time'!$E$6)+'Dose vs. time'!$I$6,0)</f>
        <v>79141215121512.14</v>
      </c>
    </row>
    <row r="40" spans="8:15" ht="12.75">
      <c r="H40" s="6"/>
      <c r="I40" s="4"/>
      <c r="J40" s="7"/>
      <c r="K40" s="8"/>
      <c r="L40" s="8"/>
      <c r="M40" s="1"/>
      <c r="N40" s="4"/>
      <c r="O40" s="9"/>
    </row>
    <row r="41" spans="8:15" ht="12.75">
      <c r="H41" s="6"/>
      <c r="I41" s="4"/>
      <c r="J41" s="7"/>
      <c r="K41" s="8"/>
      <c r="L41" s="8"/>
      <c r="M41" s="1"/>
      <c r="N41" s="4"/>
      <c r="O41" s="9"/>
    </row>
    <row r="42" spans="8:15" ht="12.75">
      <c r="H42" s="6"/>
      <c r="I42" s="4"/>
      <c r="J42" s="7"/>
      <c r="K42" s="8"/>
      <c r="L42" s="8"/>
      <c r="M42" s="1"/>
      <c r="N42" s="4"/>
      <c r="O42" s="9"/>
    </row>
    <row r="43" spans="8:15" ht="12.75">
      <c r="H43" s="6"/>
      <c r="I43" s="4"/>
      <c r="J43" s="7"/>
      <c r="K43" s="8"/>
      <c r="L43" s="8"/>
      <c r="M43" s="1"/>
      <c r="N43" s="4"/>
      <c r="O43" s="9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43"/>
  <sheetViews>
    <sheetView workbookViewId="0" topLeftCell="A7">
      <selection activeCell="I42" sqref="I42"/>
    </sheetView>
  </sheetViews>
  <sheetFormatPr defaultColWidth="9.140625" defaultRowHeight="12.75"/>
  <cols>
    <col min="1" max="1" width="4.00390625" style="0" customWidth="1"/>
    <col min="2" max="2" width="3.8515625" style="0" customWidth="1"/>
    <col min="3" max="3" width="4.00390625" style="0" customWidth="1"/>
    <col min="4" max="4" width="6.28125" style="0" customWidth="1"/>
    <col min="5" max="5" width="7.28125" style="0" customWidth="1"/>
    <col min="6" max="6" width="6.8515625" style="0" customWidth="1"/>
    <col min="7" max="7" width="1.8515625" style="0" customWidth="1"/>
    <col min="8" max="8" width="8.28125" style="0" customWidth="1"/>
    <col min="9" max="9" width="6.28125" style="0" customWidth="1"/>
    <col min="10" max="10" width="3.140625" style="0" customWidth="1"/>
    <col min="11" max="11" width="7.7109375" style="0" customWidth="1"/>
    <col min="12" max="12" width="8.140625" style="0" customWidth="1"/>
    <col min="13" max="13" width="8.421875" style="0" customWidth="1"/>
    <col min="14" max="14" width="1.8515625" style="0" customWidth="1"/>
  </cols>
  <sheetData>
    <row r="1" spans="1:15" ht="67.5">
      <c r="A1" s="2" t="s">
        <v>57</v>
      </c>
      <c r="B1" s="3" t="s">
        <v>52</v>
      </c>
      <c r="C1" s="2" t="s">
        <v>58</v>
      </c>
      <c r="D1" s="2" t="s">
        <v>59</v>
      </c>
      <c r="E1" s="2" t="s">
        <v>60</v>
      </c>
      <c r="F1" s="2" t="s">
        <v>62</v>
      </c>
      <c r="G1" s="3"/>
      <c r="H1" s="3" t="s">
        <v>53</v>
      </c>
      <c r="I1" s="2" t="s">
        <v>61</v>
      </c>
      <c r="J1" s="3"/>
      <c r="K1" s="2" t="s">
        <v>63</v>
      </c>
      <c r="L1" s="2" t="s">
        <v>64</v>
      </c>
      <c r="M1" s="2" t="s">
        <v>65</v>
      </c>
      <c r="N1" s="3"/>
      <c r="O1" s="2" t="s">
        <v>72</v>
      </c>
    </row>
    <row r="2" spans="1:15" ht="12.75">
      <c r="A2" s="4">
        <v>2</v>
      </c>
      <c r="B2" s="4">
        <v>20</v>
      </c>
      <c r="C2" s="4">
        <v>10</v>
      </c>
      <c r="D2" s="4">
        <v>49</v>
      </c>
      <c r="E2" s="4">
        <v>296</v>
      </c>
      <c r="F2" s="4"/>
      <c r="G2" s="4"/>
      <c r="H2" s="6" t="s">
        <v>0</v>
      </c>
      <c r="I2" s="5" t="s">
        <v>4</v>
      </c>
      <c r="J2" s="10" t="s">
        <v>55</v>
      </c>
      <c r="K2" s="8">
        <f>TIMEVALUE(I2)</f>
        <v>0.2590277777777778</v>
      </c>
      <c r="L2" s="8">
        <f>K2+0.5</f>
        <v>0.7590277777777779</v>
      </c>
      <c r="M2" s="1">
        <f aca="true" t="shared" si="0" ref="M2:M15">L2*24*60</f>
        <v>1093</v>
      </c>
      <c r="N2" s="4"/>
      <c r="O2" s="9">
        <f>MAX('Dose vs. time'!$P$11*(M2-'Dose vs. time'!$E$6)+'Dose vs. time'!$I$6,0)</f>
        <v>0</v>
      </c>
    </row>
    <row r="3" spans="1:15" ht="12.75">
      <c r="A3" s="4">
        <v>2</v>
      </c>
      <c r="B3" s="4">
        <v>20</v>
      </c>
      <c r="C3" s="4">
        <v>40</v>
      </c>
      <c r="D3" s="4">
        <v>19</v>
      </c>
      <c r="E3" s="4">
        <v>281</v>
      </c>
      <c r="F3" s="4"/>
      <c r="G3" s="4"/>
      <c r="H3" s="6" t="s">
        <v>0</v>
      </c>
      <c r="I3" s="5" t="s">
        <v>30</v>
      </c>
      <c r="J3" s="10" t="s">
        <v>55</v>
      </c>
      <c r="K3" s="8">
        <f>TIMEVALUE(I3)</f>
        <v>0.34027777777777773</v>
      </c>
      <c r="L3" s="8">
        <f>K3+0.5</f>
        <v>0.8402777777777777</v>
      </c>
      <c r="M3" s="1">
        <f t="shared" si="0"/>
        <v>1209.9999999999998</v>
      </c>
      <c r="N3" s="4"/>
      <c r="O3" s="9">
        <f>MAX('Dose vs. time'!$P$11*(M3-'Dose vs. time'!$E$6)+'Dose vs. time'!$I$6,0)</f>
        <v>5089972997299.718</v>
      </c>
    </row>
    <row r="4" spans="1:15" ht="12.75">
      <c r="A4" s="11">
        <v>2</v>
      </c>
      <c r="B4" s="11">
        <v>20</v>
      </c>
      <c r="C4" s="11">
        <v>67</v>
      </c>
      <c r="D4" s="11">
        <v>2.8</v>
      </c>
      <c r="E4" s="11">
        <v>253</v>
      </c>
      <c r="F4" s="12">
        <v>0.9534722222222222</v>
      </c>
      <c r="G4" s="11"/>
      <c r="H4" s="6" t="s">
        <v>0</v>
      </c>
      <c r="I4" s="11"/>
      <c r="J4" s="7"/>
      <c r="K4" s="8">
        <f>F4</f>
        <v>0.9534722222222222</v>
      </c>
      <c r="L4" s="8">
        <f aca="true" t="shared" si="1" ref="L4:L15">K4</f>
        <v>0.9534722222222222</v>
      </c>
      <c r="M4" s="1">
        <f t="shared" si="0"/>
        <v>1373</v>
      </c>
      <c r="N4" s="11"/>
      <c r="O4" s="9">
        <f>MAX('Dose vs. time'!$P$11*(M4-'Dose vs. time'!$E$6)+'Dose vs. time'!$I$6,0)</f>
        <v>13620257425742.574</v>
      </c>
    </row>
    <row r="5" spans="1:15" ht="12.75">
      <c r="A5" s="4">
        <v>2</v>
      </c>
      <c r="B5" s="4">
        <v>20</v>
      </c>
      <c r="C5" s="4">
        <v>95</v>
      </c>
      <c r="D5" s="4">
        <v>5</v>
      </c>
      <c r="E5" s="4">
        <v>235</v>
      </c>
      <c r="F5" s="5">
        <v>0.04513888888888889</v>
      </c>
      <c r="G5" s="4"/>
      <c r="H5" s="6" t="s">
        <v>54</v>
      </c>
      <c r="I5" s="4"/>
      <c r="J5" s="7"/>
      <c r="K5" s="8">
        <f>F5+1</f>
        <v>1.0451388888888888</v>
      </c>
      <c r="L5" s="8">
        <f t="shared" si="1"/>
        <v>1.0451388888888888</v>
      </c>
      <c r="M5" s="1">
        <f t="shared" si="0"/>
        <v>1505</v>
      </c>
      <c r="N5" s="4"/>
      <c r="O5" s="9">
        <f>MAX('Dose vs. time'!$P$11*(M5-'Dose vs. time'!$E$6)+'Dose vs. time'!$I$6,0)</f>
        <v>20528217821782.176</v>
      </c>
    </row>
    <row r="6" spans="1:15" ht="12.75">
      <c r="A6" s="4">
        <v>2</v>
      </c>
      <c r="B6" s="4">
        <v>20</v>
      </c>
      <c r="C6" s="4">
        <v>123</v>
      </c>
      <c r="D6" s="4">
        <v>-2</v>
      </c>
      <c r="E6" s="4">
        <v>224</v>
      </c>
      <c r="F6" s="5">
        <v>0.20138888888888887</v>
      </c>
      <c r="H6" s="6" t="s">
        <v>54</v>
      </c>
      <c r="K6" s="8">
        <f>F6+1</f>
        <v>1.2013888888888888</v>
      </c>
      <c r="L6" s="8">
        <f t="shared" si="1"/>
        <v>1.2013888888888888</v>
      </c>
      <c r="M6" s="1">
        <f t="shared" si="0"/>
        <v>1730</v>
      </c>
      <c r="N6" s="4"/>
      <c r="O6" s="9">
        <f>MAX('Dose vs. time'!$P$11*(M6-'Dose vs. time'!$E$6)+'Dose vs. time'!$I$6,0)</f>
        <v>32303150315031.5</v>
      </c>
    </row>
    <row r="7" spans="1:15" ht="12.75">
      <c r="A7" s="4">
        <v>2</v>
      </c>
      <c r="B7" s="4">
        <v>20</v>
      </c>
      <c r="C7" s="4">
        <v>156</v>
      </c>
      <c r="D7" s="4">
        <v>-3</v>
      </c>
      <c r="E7" s="4">
        <v>209</v>
      </c>
      <c r="F7" s="5">
        <v>0.26875</v>
      </c>
      <c r="H7" s="6" t="s">
        <v>54</v>
      </c>
      <c r="I7" s="4"/>
      <c r="J7" s="7"/>
      <c r="K7" s="8">
        <f>F7+1</f>
        <v>1.26875</v>
      </c>
      <c r="L7" s="8">
        <f t="shared" si="1"/>
        <v>1.26875</v>
      </c>
      <c r="M7" s="1">
        <f t="shared" si="0"/>
        <v>1827.0000000000002</v>
      </c>
      <c r="N7" s="4"/>
      <c r="O7" s="9">
        <f>MAX('Dose vs. time'!$P$11*(M7-'Dose vs. time'!$E$6)+'Dose vs. time'!$I$6,0)</f>
        <v>37379454545454.555</v>
      </c>
    </row>
    <row r="8" spans="1:15" ht="12.75">
      <c r="A8" s="4">
        <v>2</v>
      </c>
      <c r="B8" s="4">
        <v>20</v>
      </c>
      <c r="C8" s="4">
        <v>183</v>
      </c>
      <c r="D8" s="4">
        <v>-2</v>
      </c>
      <c r="E8" s="4">
        <v>184</v>
      </c>
      <c r="F8" s="5">
        <v>0.38055555555555554</v>
      </c>
      <c r="H8" s="6" t="s">
        <v>54</v>
      </c>
      <c r="K8" s="8">
        <f aca="true" t="shared" si="2" ref="K8:K15">F8+1</f>
        <v>1.3805555555555555</v>
      </c>
      <c r="L8" s="8">
        <f t="shared" si="1"/>
        <v>1.3805555555555555</v>
      </c>
      <c r="M8" s="1">
        <f t="shared" si="0"/>
        <v>1988</v>
      </c>
      <c r="N8" s="4"/>
      <c r="O8" s="9">
        <f>MAX('Dose vs. time'!$P$11*(M8-'Dose vs. time'!$E$6)+'Dose vs. time'!$I$6,0)</f>
        <v>45805072907290.73</v>
      </c>
    </row>
    <row r="9" spans="1:15" ht="12.75">
      <c r="A9" s="4">
        <v>2</v>
      </c>
      <c r="B9" s="4">
        <v>20</v>
      </c>
      <c r="C9" s="4">
        <v>200</v>
      </c>
      <c r="D9" s="4">
        <v>2.7</v>
      </c>
      <c r="E9" s="4">
        <v>146.1</v>
      </c>
      <c r="F9" s="5">
        <v>0.5013888888888889</v>
      </c>
      <c r="H9" s="6" t="s">
        <v>54</v>
      </c>
      <c r="I9" s="4"/>
      <c r="J9" s="7"/>
      <c r="K9" s="8">
        <f t="shared" si="2"/>
        <v>1.5013888888888889</v>
      </c>
      <c r="L9" s="8">
        <f t="shared" si="1"/>
        <v>1.5013888888888889</v>
      </c>
      <c r="M9" s="1">
        <f t="shared" si="0"/>
        <v>2162</v>
      </c>
      <c r="N9" s="4"/>
      <c r="O9" s="9">
        <f>MAX('Dose vs. time'!$P$11*(M9-'Dose vs. time'!$E$6)+'Dose vs. time'!$I$6,0)</f>
        <v>54911020702070.2</v>
      </c>
    </row>
    <row r="10" spans="1:15" ht="12.75">
      <c r="A10" s="4">
        <v>2</v>
      </c>
      <c r="B10" s="4">
        <v>20</v>
      </c>
      <c r="C10" s="4">
        <v>228</v>
      </c>
      <c r="D10" s="4">
        <v>-2.4</v>
      </c>
      <c r="E10" s="4">
        <v>127</v>
      </c>
      <c r="F10" s="5">
        <v>0.7048611111111112</v>
      </c>
      <c r="H10" s="6" t="s">
        <v>54</v>
      </c>
      <c r="K10" s="8">
        <f t="shared" si="2"/>
        <v>1.7048611111111112</v>
      </c>
      <c r="L10" s="8">
        <f t="shared" si="1"/>
        <v>1.7048611111111112</v>
      </c>
      <c r="M10" s="1">
        <f t="shared" si="0"/>
        <v>2455.0000000000005</v>
      </c>
      <c r="N10" s="4"/>
      <c r="O10" s="9">
        <f>MAX('Dose vs. time'!$P$11*(M10-'Dose vs. time'!$E$6)+'Dose vs. time'!$I$6,0)</f>
        <v>70244599459946.016</v>
      </c>
    </row>
    <row r="11" spans="1:15" ht="12.75">
      <c r="A11" s="4">
        <v>2</v>
      </c>
      <c r="B11" s="4">
        <v>20</v>
      </c>
      <c r="C11" s="4">
        <v>260</v>
      </c>
      <c r="D11" s="4">
        <v>0</v>
      </c>
      <c r="E11" s="4">
        <v>110</v>
      </c>
      <c r="F11" s="5">
        <v>0.8243055555555556</v>
      </c>
      <c r="H11" s="6" t="s">
        <v>54</v>
      </c>
      <c r="I11" s="4"/>
      <c r="J11" s="7"/>
      <c r="K11" s="8">
        <f t="shared" si="2"/>
        <v>1.8243055555555556</v>
      </c>
      <c r="L11" s="8">
        <f t="shared" si="1"/>
        <v>1.8243055555555556</v>
      </c>
      <c r="M11" s="1">
        <f t="shared" si="0"/>
        <v>2627</v>
      </c>
      <c r="N11" s="4"/>
      <c r="O11" s="9">
        <f>MAX('Dose vs. time'!$P$11*(M11-'Dose vs. time'!$E$6)+'Dose vs. time'!$I$6,0)</f>
        <v>79245881188118.81</v>
      </c>
    </row>
    <row r="12" spans="8:15" ht="12.75">
      <c r="H12" s="6"/>
      <c r="K12" s="8"/>
      <c r="L12" s="8"/>
      <c r="M12" s="1"/>
      <c r="N12" s="4"/>
      <c r="O12" s="9"/>
    </row>
    <row r="13" spans="8:15" ht="12.75">
      <c r="H13" s="6"/>
      <c r="I13" s="4"/>
      <c r="J13" s="7"/>
      <c r="K13" s="8"/>
      <c r="L13" s="8"/>
      <c r="M13" s="1"/>
      <c r="N13" s="4"/>
      <c r="O13" s="9"/>
    </row>
    <row r="14" spans="8:15" ht="12.75">
      <c r="H14" s="6"/>
      <c r="K14" s="8"/>
      <c r="L14" s="8"/>
      <c r="M14" s="1"/>
      <c r="N14" s="4"/>
      <c r="O14" s="9"/>
    </row>
    <row r="15" spans="8:15" ht="12.75">
      <c r="H15" s="6"/>
      <c r="I15" s="4"/>
      <c r="J15" s="7"/>
      <c r="K15" s="8"/>
      <c r="L15" s="8"/>
      <c r="M15" s="1"/>
      <c r="N15" s="4"/>
      <c r="O15" s="9"/>
    </row>
    <row r="16" spans="1:15" ht="12.75">
      <c r="A16" s="4">
        <v>2</v>
      </c>
      <c r="B16" s="4">
        <v>30</v>
      </c>
      <c r="C16" s="4">
        <v>11</v>
      </c>
      <c r="D16" s="4">
        <v>137</v>
      </c>
      <c r="E16" s="4">
        <v>381</v>
      </c>
      <c r="F16" s="4"/>
      <c r="G16" s="4"/>
      <c r="H16" s="6" t="s">
        <v>0</v>
      </c>
      <c r="I16" s="5" t="s">
        <v>5</v>
      </c>
      <c r="J16" s="10" t="s">
        <v>55</v>
      </c>
      <c r="K16" s="8">
        <f>TIMEVALUE(I16)</f>
        <v>0.25972222222222224</v>
      </c>
      <c r="L16" s="8">
        <f>K16+0.5</f>
        <v>0.7597222222222222</v>
      </c>
      <c r="M16" s="1">
        <f>L16*24*60</f>
        <v>1094</v>
      </c>
      <c r="N16" s="4"/>
      <c r="O16" s="9">
        <f>MAX('Dose vs. time'!$P$11*(M16-'Dose vs. time'!$E$6)+'Dose vs. time'!$I$6,0)</f>
        <v>0</v>
      </c>
    </row>
    <row r="17" spans="1:15" ht="12.75">
      <c r="A17" s="4">
        <v>2</v>
      </c>
      <c r="B17" s="4">
        <v>30</v>
      </c>
      <c r="C17" s="4">
        <v>41</v>
      </c>
      <c r="D17" s="4">
        <v>105</v>
      </c>
      <c r="E17" s="4">
        <v>371</v>
      </c>
      <c r="F17" s="4"/>
      <c r="G17" s="4"/>
      <c r="H17" s="6" t="s">
        <v>0</v>
      </c>
      <c r="I17" s="5" t="s">
        <v>31</v>
      </c>
      <c r="J17" s="10" t="s">
        <v>55</v>
      </c>
      <c r="K17" s="8">
        <f>TIMEVALUE(I17)</f>
        <v>0.34097222222222223</v>
      </c>
      <c r="L17" s="8">
        <f>K17+0.5</f>
        <v>0.8409722222222222</v>
      </c>
      <c r="M17" s="1">
        <f>L17*24*60</f>
        <v>1211</v>
      </c>
      <c r="N17" s="4"/>
      <c r="O17" s="9">
        <f>MAX('Dose vs. time'!$P$11*(M17-'Dose vs. time'!$E$6)+'Dose vs. time'!$I$6,0)</f>
        <v>5142306030603.06</v>
      </c>
    </row>
    <row r="18" spans="1:15" ht="12.75">
      <c r="A18" s="4">
        <v>2</v>
      </c>
      <c r="B18" s="4">
        <v>30</v>
      </c>
      <c r="C18" s="4">
        <v>68</v>
      </c>
      <c r="D18" s="4">
        <v>89.1</v>
      </c>
      <c r="E18" s="4">
        <v>341.7</v>
      </c>
      <c r="F18" s="5">
        <v>0.9548611111111112</v>
      </c>
      <c r="G18" s="4"/>
      <c r="H18" s="6" t="s">
        <v>0</v>
      </c>
      <c r="I18" s="4"/>
      <c r="J18" s="7"/>
      <c r="K18" s="8">
        <f>F18</f>
        <v>0.9548611111111112</v>
      </c>
      <c r="L18" s="8">
        <f>K18</f>
        <v>0.9548611111111112</v>
      </c>
      <c r="M18" s="1">
        <f>L18*24*60</f>
        <v>1375</v>
      </c>
      <c r="N18" s="4"/>
      <c r="O18" s="9">
        <f>MAX('Dose vs. time'!$P$11*(M18-'Dose vs. time'!$E$6)+'Dose vs. time'!$I$6,0)</f>
        <v>13724923492349.234</v>
      </c>
    </row>
    <row r="19" spans="1:15" ht="12.75">
      <c r="A19" s="4">
        <v>2</v>
      </c>
      <c r="B19" s="4">
        <v>30</v>
      </c>
      <c r="C19" s="4">
        <v>96</v>
      </c>
      <c r="D19" s="4">
        <v>72</v>
      </c>
      <c r="E19" s="4">
        <v>320</v>
      </c>
      <c r="F19" s="5">
        <v>0.04513888888888889</v>
      </c>
      <c r="G19" s="4"/>
      <c r="H19" s="6" t="s">
        <v>54</v>
      </c>
      <c r="I19" s="4"/>
      <c r="J19" s="7"/>
      <c r="K19" s="8">
        <f>F19+1</f>
        <v>1.0451388888888888</v>
      </c>
      <c r="L19" s="8">
        <f>K19</f>
        <v>1.0451388888888888</v>
      </c>
      <c r="M19" s="1">
        <f>L19*24*60</f>
        <v>1505</v>
      </c>
      <c r="N19" s="4"/>
      <c r="O19" s="9">
        <f>MAX('Dose vs. time'!$P$11*(M19-'Dose vs. time'!$E$6)+'Dose vs. time'!$I$6,0)</f>
        <v>20528217821782.176</v>
      </c>
    </row>
    <row r="20" spans="1:15" ht="12.75">
      <c r="A20" s="4">
        <v>2</v>
      </c>
      <c r="B20" s="4">
        <v>30</v>
      </c>
      <c r="C20" s="4">
        <v>124</v>
      </c>
      <c r="D20" s="4">
        <v>51</v>
      </c>
      <c r="E20" s="4">
        <v>305</v>
      </c>
      <c r="F20" s="5">
        <v>0.2020833333333333</v>
      </c>
      <c r="G20" s="4"/>
      <c r="H20" s="6" t="s">
        <v>54</v>
      </c>
      <c r="I20" s="4"/>
      <c r="J20" s="7"/>
      <c r="K20" s="8">
        <f>F20+1</f>
        <v>1.2020833333333334</v>
      </c>
      <c r="L20" s="8">
        <f aca="true" t="shared" si="3" ref="L20:L29">K20</f>
        <v>1.2020833333333334</v>
      </c>
      <c r="M20" s="1">
        <f aca="true" t="shared" si="4" ref="M20:M29">L20*24*60</f>
        <v>1731</v>
      </c>
      <c r="N20" s="4"/>
      <c r="O20" s="9">
        <f>MAX('Dose vs. time'!$P$11*(M20-'Dose vs. time'!$E$6)+'Dose vs. time'!$I$6,0)</f>
        <v>32355483348334.832</v>
      </c>
    </row>
    <row r="21" spans="1:15" ht="12.75">
      <c r="A21" s="4">
        <v>2</v>
      </c>
      <c r="B21" s="4">
        <v>30</v>
      </c>
      <c r="C21" s="4">
        <v>155</v>
      </c>
      <c r="D21" s="4">
        <v>30</v>
      </c>
      <c r="E21" s="4">
        <v>297</v>
      </c>
      <c r="F21" s="5">
        <v>0.2673611111111111</v>
      </c>
      <c r="G21" s="4"/>
      <c r="H21" s="6" t="s">
        <v>54</v>
      </c>
      <c r="I21" s="4"/>
      <c r="J21" s="7"/>
      <c r="K21" s="8">
        <f>F21+1</f>
        <v>1.2673611111111112</v>
      </c>
      <c r="L21" s="8">
        <f t="shared" si="3"/>
        <v>1.2673611111111112</v>
      </c>
      <c r="M21" s="1">
        <f t="shared" si="4"/>
        <v>1825</v>
      </c>
      <c r="N21" s="4"/>
      <c r="O21" s="9">
        <f>MAX('Dose vs. time'!$P$11*(M21-'Dose vs. time'!$E$6)+'Dose vs. time'!$I$6,0)</f>
        <v>37274788478847.88</v>
      </c>
    </row>
    <row r="22" spans="1:15" ht="12.75">
      <c r="A22" s="4">
        <v>2</v>
      </c>
      <c r="B22" s="4">
        <v>30</v>
      </c>
      <c r="C22" s="4">
        <v>201</v>
      </c>
      <c r="D22" s="4">
        <v>2.7</v>
      </c>
      <c r="E22" s="4">
        <v>250.2</v>
      </c>
      <c r="F22" s="5">
        <v>0.5041666666666667</v>
      </c>
      <c r="G22" s="4"/>
      <c r="H22" s="6" t="s">
        <v>54</v>
      </c>
      <c r="I22" s="4"/>
      <c r="J22" s="7"/>
      <c r="K22" s="8">
        <f>F22+1</f>
        <v>1.5041666666666667</v>
      </c>
      <c r="L22" s="8">
        <f t="shared" si="3"/>
        <v>1.5041666666666667</v>
      </c>
      <c r="M22" s="1">
        <f t="shared" si="4"/>
        <v>2166</v>
      </c>
      <c r="N22" s="4"/>
      <c r="O22" s="9">
        <f>MAX('Dose vs. time'!$P$11*(M22-'Dose vs. time'!$E$6)+'Dose vs. time'!$I$6,0)</f>
        <v>55120352835283.52</v>
      </c>
    </row>
    <row r="23" spans="1:15" ht="12.75">
      <c r="A23" s="4">
        <v>2</v>
      </c>
      <c r="B23" s="4">
        <v>30</v>
      </c>
      <c r="C23" s="4">
        <v>229</v>
      </c>
      <c r="D23" s="4">
        <v>-2.9</v>
      </c>
      <c r="E23" s="4">
        <v>203</v>
      </c>
      <c r="F23" s="5">
        <v>0.7055555555555556</v>
      </c>
      <c r="G23" s="4"/>
      <c r="H23" s="6" t="s">
        <v>54</v>
      </c>
      <c r="I23" s="4"/>
      <c r="J23" s="7"/>
      <c r="K23" s="8">
        <f>F23+1</f>
        <v>1.7055555555555557</v>
      </c>
      <c r="L23" s="8">
        <f t="shared" si="3"/>
        <v>1.7055555555555557</v>
      </c>
      <c r="M23" s="1">
        <f t="shared" si="4"/>
        <v>2456</v>
      </c>
      <c r="N23" s="4"/>
      <c r="O23" s="9">
        <f>MAX('Dose vs. time'!$P$11*(M23-'Dose vs. time'!$E$6)+'Dose vs. time'!$I$6,0)</f>
        <v>70296932493249.32</v>
      </c>
    </row>
    <row r="24" spans="1:15" ht="12.75">
      <c r="A24" s="4">
        <v>2</v>
      </c>
      <c r="B24" s="4">
        <v>30</v>
      </c>
      <c r="C24" s="4">
        <v>261</v>
      </c>
      <c r="D24" s="4">
        <v>0</v>
      </c>
      <c r="E24" s="4">
        <v>201</v>
      </c>
      <c r="F24" s="5">
        <v>0.825</v>
      </c>
      <c r="G24" s="4"/>
      <c r="H24" s="6" t="s">
        <v>54</v>
      </c>
      <c r="I24" s="4"/>
      <c r="J24" s="7"/>
      <c r="K24" s="8">
        <f>F24+1</f>
        <v>1.825</v>
      </c>
      <c r="L24" s="8">
        <f t="shared" si="3"/>
        <v>1.825</v>
      </c>
      <c r="M24" s="1">
        <f t="shared" si="4"/>
        <v>2628</v>
      </c>
      <c r="N24" s="4"/>
      <c r="O24" s="9">
        <f>MAX('Dose vs. time'!$P$11*(M24-'Dose vs. time'!$E$6)+'Dose vs. time'!$I$6,0)</f>
        <v>79298214221422.14</v>
      </c>
    </row>
    <row r="25" spans="1:15" ht="12.75">
      <c r="A25" s="4"/>
      <c r="B25" s="4"/>
      <c r="C25" s="4"/>
      <c r="D25" s="4"/>
      <c r="E25" s="4"/>
      <c r="F25" s="5"/>
      <c r="G25" s="4"/>
      <c r="H25" s="6"/>
      <c r="I25" s="4"/>
      <c r="J25" s="7"/>
      <c r="K25" s="8"/>
      <c r="L25" s="8"/>
      <c r="M25" s="1"/>
      <c r="N25" s="4"/>
      <c r="O25" s="9"/>
    </row>
    <row r="26" spans="8:15" ht="12.75">
      <c r="H26" s="6"/>
      <c r="I26" s="4"/>
      <c r="J26" s="7"/>
      <c r="K26" s="8"/>
      <c r="L26" s="8"/>
      <c r="M26" s="1"/>
      <c r="N26" s="4"/>
      <c r="O26" s="9"/>
    </row>
    <row r="27" spans="8:15" ht="12.75">
      <c r="H27" s="6"/>
      <c r="I27" s="4"/>
      <c r="J27" s="7"/>
      <c r="K27" s="8"/>
      <c r="L27" s="8"/>
      <c r="M27" s="1"/>
      <c r="N27" s="4"/>
      <c r="O27" s="9"/>
    </row>
    <row r="28" spans="8:15" ht="12.75">
      <c r="H28" s="6"/>
      <c r="I28" s="4"/>
      <c r="J28" s="7"/>
      <c r="K28" s="8"/>
      <c r="L28" s="8"/>
      <c r="M28" s="1"/>
      <c r="N28" s="4"/>
      <c r="O28" s="9"/>
    </row>
    <row r="29" spans="8:15" ht="12.75">
      <c r="H29" s="6"/>
      <c r="I29" s="4"/>
      <c r="J29" s="7"/>
      <c r="K29" s="8"/>
      <c r="L29" s="8"/>
      <c r="M29" s="1"/>
      <c r="N29" s="4"/>
      <c r="O29" s="9"/>
    </row>
    <row r="30" spans="1:15" ht="12.75">
      <c r="A30" s="4">
        <v>2</v>
      </c>
      <c r="B30" s="4">
        <v>40</v>
      </c>
      <c r="C30" s="4">
        <v>12</v>
      </c>
      <c r="D30" s="4">
        <v>237</v>
      </c>
      <c r="E30" s="4">
        <v>473</v>
      </c>
      <c r="F30" s="4"/>
      <c r="G30" s="4"/>
      <c r="H30" s="6" t="s">
        <v>0</v>
      </c>
      <c r="I30" s="5" t="s">
        <v>6</v>
      </c>
      <c r="J30" s="10" t="s">
        <v>55</v>
      </c>
      <c r="K30" s="8">
        <f>TIMEVALUE(I30)</f>
        <v>0.2604166666666667</v>
      </c>
      <c r="L30" s="8">
        <f>K30+0.5</f>
        <v>0.7604166666666667</v>
      </c>
      <c r="M30" s="1">
        <f>L30*24*60</f>
        <v>1095</v>
      </c>
      <c r="N30" s="4"/>
      <c r="O30" s="9">
        <f>MAX('Dose vs. time'!$P$11*(M30-'Dose vs. time'!$E$6)+'Dose vs. time'!$I$6,0)</f>
        <v>0</v>
      </c>
    </row>
    <row r="31" spans="1:15" ht="12.75">
      <c r="A31" s="4">
        <v>2</v>
      </c>
      <c r="B31" s="4">
        <v>40</v>
      </c>
      <c r="C31" s="4">
        <v>42</v>
      </c>
      <c r="D31" s="4">
        <v>203</v>
      </c>
      <c r="E31" s="4">
        <v>462</v>
      </c>
      <c r="F31" s="4"/>
      <c r="G31" s="4"/>
      <c r="H31" s="6" t="s">
        <v>0</v>
      </c>
      <c r="I31" s="5" t="s">
        <v>32</v>
      </c>
      <c r="J31" s="10" t="s">
        <v>55</v>
      </c>
      <c r="K31" s="8">
        <f>TIMEVALUE(I31)</f>
        <v>0.3416666666666666</v>
      </c>
      <c r="L31" s="8">
        <f>K31+0.5</f>
        <v>0.8416666666666666</v>
      </c>
      <c r="M31" s="1">
        <f>L31*24*60</f>
        <v>1211.9999999999998</v>
      </c>
      <c r="N31" s="4"/>
      <c r="O31" s="9">
        <f>MAX('Dose vs. time'!$P$11*(M31-'Dose vs. time'!$E$6)+'Dose vs. time'!$I$6,0)</f>
        <v>5194639063906.379</v>
      </c>
    </row>
    <row r="32" spans="1:15" ht="12.75">
      <c r="A32" s="4">
        <v>2</v>
      </c>
      <c r="B32" s="4">
        <v>40</v>
      </c>
      <c r="C32" s="4">
        <v>69</v>
      </c>
      <c r="D32" s="4">
        <v>183.3</v>
      </c>
      <c r="E32" s="4">
        <v>428.2</v>
      </c>
      <c r="F32" s="5">
        <v>0.9555555555555556</v>
      </c>
      <c r="G32" s="4"/>
      <c r="H32" s="6" t="s">
        <v>0</v>
      </c>
      <c r="I32" s="4"/>
      <c r="J32" s="7"/>
      <c r="K32" s="8">
        <f>F32</f>
        <v>0.9555555555555556</v>
      </c>
      <c r="L32" s="8">
        <f>K32</f>
        <v>0.9555555555555556</v>
      </c>
      <c r="M32" s="1">
        <f>L32*24*60</f>
        <v>1376</v>
      </c>
      <c r="N32" s="4"/>
      <c r="O32" s="9">
        <f>MAX('Dose vs. time'!$P$11*(M32-'Dose vs. time'!$E$6)+'Dose vs. time'!$I$6,0)</f>
        <v>13777256525652.564</v>
      </c>
    </row>
    <row r="33" spans="1:15" ht="12.75">
      <c r="A33" s="4">
        <v>2</v>
      </c>
      <c r="B33" s="4">
        <v>40</v>
      </c>
      <c r="C33" s="4">
        <v>97</v>
      </c>
      <c r="D33" s="4">
        <v>164</v>
      </c>
      <c r="E33" s="4">
        <v>406</v>
      </c>
      <c r="F33" s="5">
        <v>0.04513888888888889</v>
      </c>
      <c r="G33" s="4"/>
      <c r="H33" s="6" t="s">
        <v>54</v>
      </c>
      <c r="I33" s="4"/>
      <c r="J33" s="7"/>
      <c r="K33" s="8">
        <f>F33+1</f>
        <v>1.0451388888888888</v>
      </c>
      <c r="L33" s="8">
        <f>K33</f>
        <v>1.0451388888888888</v>
      </c>
      <c r="M33" s="1">
        <f>L33*24*60</f>
        <v>1505</v>
      </c>
      <c r="N33" s="4"/>
      <c r="O33" s="9">
        <f>MAX('Dose vs. time'!$P$11*(M33-'Dose vs. time'!$E$6)+'Dose vs. time'!$I$6,0)</f>
        <v>20528217821782.176</v>
      </c>
    </row>
    <row r="34" spans="1:15" ht="12.75">
      <c r="A34" s="4">
        <v>2</v>
      </c>
      <c r="B34" s="4">
        <v>40</v>
      </c>
      <c r="C34" s="4">
        <v>125</v>
      </c>
      <c r="D34" s="4">
        <v>138</v>
      </c>
      <c r="E34" s="4">
        <v>403</v>
      </c>
      <c r="F34" s="5">
        <v>0.2027777777777778</v>
      </c>
      <c r="H34" s="6" t="s">
        <v>54</v>
      </c>
      <c r="I34" s="4"/>
      <c r="J34" s="7"/>
      <c r="K34" s="8">
        <f>F34+1</f>
        <v>1.2027777777777777</v>
      </c>
      <c r="L34" s="8">
        <f aca="true" t="shared" si="5" ref="L34:L43">K34</f>
        <v>1.2027777777777777</v>
      </c>
      <c r="M34" s="1">
        <f aca="true" t="shared" si="6" ref="M34:M43">L34*24*60</f>
        <v>1732</v>
      </c>
      <c r="N34" s="4"/>
      <c r="O34" s="9">
        <f>MAX('Dose vs. time'!$P$11*(M34-'Dose vs. time'!$E$6)+'Dose vs. time'!$I$6,0)</f>
        <v>32407816381638.16</v>
      </c>
    </row>
    <row r="35" spans="1:15" ht="12.75">
      <c r="A35" s="4">
        <v>2</v>
      </c>
      <c r="B35" s="4">
        <v>40</v>
      </c>
      <c r="C35" s="4">
        <v>154</v>
      </c>
      <c r="D35" s="4">
        <v>123</v>
      </c>
      <c r="E35" s="4">
        <v>381</v>
      </c>
      <c r="F35" s="5">
        <v>0.2625</v>
      </c>
      <c r="H35" s="6" t="s">
        <v>54</v>
      </c>
      <c r="I35" s="4"/>
      <c r="J35" s="7"/>
      <c r="K35" s="8">
        <f>F35+1</f>
        <v>1.2625</v>
      </c>
      <c r="L35" s="8">
        <f t="shared" si="5"/>
        <v>1.2625</v>
      </c>
      <c r="M35" s="1">
        <f t="shared" si="6"/>
        <v>1817.9999999999998</v>
      </c>
      <c r="N35" s="4"/>
      <c r="O35" s="9">
        <f>MAX('Dose vs. time'!$P$11*(M35-'Dose vs. time'!$E$6)+'Dose vs. time'!$I$6,0)</f>
        <v>36908457245724.555</v>
      </c>
    </row>
    <row r="36" spans="1:15" ht="12.75">
      <c r="A36" s="4">
        <v>2</v>
      </c>
      <c r="B36" s="4">
        <v>40</v>
      </c>
      <c r="C36" s="4">
        <v>202</v>
      </c>
      <c r="D36" s="4">
        <v>88</v>
      </c>
      <c r="E36" s="4">
        <v>342.4</v>
      </c>
      <c r="F36" s="5">
        <v>0.5055555555555555</v>
      </c>
      <c r="H36" s="6" t="s">
        <v>54</v>
      </c>
      <c r="I36" s="4"/>
      <c r="J36" s="7"/>
      <c r="K36" s="8">
        <f>F36+1</f>
        <v>1.5055555555555555</v>
      </c>
      <c r="L36" s="8">
        <f t="shared" si="5"/>
        <v>1.5055555555555555</v>
      </c>
      <c r="M36" s="1">
        <f t="shared" si="6"/>
        <v>2168</v>
      </c>
      <c r="N36" s="4"/>
      <c r="O36" s="9">
        <f>MAX('Dose vs. time'!$P$11*(M36-'Dose vs. time'!$E$6)+'Dose vs. time'!$I$6,0)</f>
        <v>55225018901890.19</v>
      </c>
    </row>
    <row r="37" spans="1:15" ht="12.75">
      <c r="A37" s="4">
        <v>2</v>
      </c>
      <c r="B37" s="4">
        <v>40</v>
      </c>
      <c r="C37" s="4">
        <v>230</v>
      </c>
      <c r="D37" s="4">
        <v>43</v>
      </c>
      <c r="E37" s="4">
        <v>308</v>
      </c>
      <c r="F37" s="5">
        <v>0.70625</v>
      </c>
      <c r="H37" s="6" t="s">
        <v>54</v>
      </c>
      <c r="I37" s="4"/>
      <c r="J37" s="7"/>
      <c r="K37" s="8">
        <f>F37+1</f>
        <v>1.70625</v>
      </c>
      <c r="L37" s="8">
        <f t="shared" si="5"/>
        <v>1.70625</v>
      </c>
      <c r="M37" s="1">
        <f t="shared" si="6"/>
        <v>2457</v>
      </c>
      <c r="N37" s="4"/>
      <c r="O37" s="9">
        <f>MAX('Dose vs. time'!$P$11*(M37-'Dose vs. time'!$E$6)+'Dose vs. time'!$I$6,0)</f>
        <v>70349265526552.65</v>
      </c>
    </row>
    <row r="38" spans="1:15" ht="12.75">
      <c r="A38" s="4">
        <v>2</v>
      </c>
      <c r="B38" s="4">
        <v>40</v>
      </c>
      <c r="C38" s="4">
        <v>262</v>
      </c>
      <c r="D38" s="4">
        <v>26</v>
      </c>
      <c r="E38" s="4">
        <v>289</v>
      </c>
      <c r="F38" s="5">
        <v>0.8256944444444444</v>
      </c>
      <c r="H38" s="6" t="s">
        <v>54</v>
      </c>
      <c r="I38" s="4"/>
      <c r="J38" s="7"/>
      <c r="K38" s="8">
        <f>F38+1</f>
        <v>1.8256944444444443</v>
      </c>
      <c r="L38" s="8">
        <f t="shared" si="5"/>
        <v>1.8256944444444443</v>
      </c>
      <c r="M38" s="1">
        <f t="shared" si="6"/>
        <v>2629</v>
      </c>
      <c r="N38" s="4"/>
      <c r="O38" s="9">
        <f>MAX('Dose vs. time'!$P$11*(M38-'Dose vs. time'!$E$6)+'Dose vs. time'!$I$6,0)</f>
        <v>79350547254725.47</v>
      </c>
    </row>
    <row r="39" spans="6:15" ht="12.75">
      <c r="F39" s="4"/>
      <c r="H39" s="6"/>
      <c r="I39" s="4"/>
      <c r="J39" s="7"/>
      <c r="K39" s="8"/>
      <c r="L39" s="8"/>
      <c r="M39" s="1"/>
      <c r="N39" s="4"/>
      <c r="O39" s="9"/>
    </row>
    <row r="40" spans="8:15" ht="12.75">
      <c r="H40" s="6"/>
      <c r="I40" s="4"/>
      <c r="J40" s="7"/>
      <c r="K40" s="8"/>
      <c r="L40" s="8"/>
      <c r="M40" s="1"/>
      <c r="N40" s="4"/>
      <c r="O40" s="9"/>
    </row>
    <row r="41" spans="8:15" ht="12.75">
      <c r="H41" s="6"/>
      <c r="I41" s="4"/>
      <c r="J41" s="7"/>
      <c r="K41" s="8"/>
      <c r="L41" s="8"/>
      <c r="M41" s="1"/>
      <c r="N41" s="4"/>
      <c r="O41" s="9"/>
    </row>
    <row r="42" spans="8:15" ht="12.75">
      <c r="H42" s="6"/>
      <c r="I42" s="4"/>
      <c r="J42" s="7"/>
      <c r="K42" s="8"/>
      <c r="L42" s="8"/>
      <c r="M42" s="1"/>
      <c r="N42" s="4"/>
      <c r="O42" s="9"/>
    </row>
    <row r="43" spans="8:15" ht="12.75">
      <c r="H43" s="6"/>
      <c r="I43" s="4"/>
      <c r="J43" s="7"/>
      <c r="K43" s="8"/>
      <c r="L43" s="8"/>
      <c r="M43" s="1"/>
      <c r="N43" s="4"/>
      <c r="O43" s="9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O43"/>
  <sheetViews>
    <sheetView workbookViewId="0" topLeftCell="A7">
      <selection activeCell="Q39" sqref="Q39"/>
    </sheetView>
  </sheetViews>
  <sheetFormatPr defaultColWidth="9.140625" defaultRowHeight="12.75"/>
  <cols>
    <col min="1" max="1" width="4.00390625" style="16" customWidth="1"/>
    <col min="2" max="2" width="3.8515625" style="16" customWidth="1"/>
    <col min="3" max="3" width="4.00390625" style="16" customWidth="1"/>
    <col min="4" max="4" width="6.28125" style="16" customWidth="1"/>
    <col min="5" max="5" width="7.28125" style="16" customWidth="1"/>
    <col min="6" max="6" width="6.8515625" style="16" customWidth="1"/>
    <col min="7" max="7" width="1.8515625" style="16" customWidth="1"/>
    <col min="8" max="8" width="8.28125" style="16" customWidth="1"/>
    <col min="9" max="9" width="6.28125" style="16" customWidth="1"/>
    <col min="10" max="10" width="3.140625" style="16" customWidth="1"/>
    <col min="11" max="11" width="7.7109375" style="16" customWidth="1"/>
    <col min="12" max="12" width="8.140625" style="16" customWidth="1"/>
    <col min="13" max="13" width="8.421875" style="16" customWidth="1"/>
    <col min="14" max="14" width="1.8515625" style="16" customWidth="1"/>
    <col min="15" max="16384" width="9.140625" style="16" customWidth="1"/>
  </cols>
  <sheetData>
    <row r="1" spans="1:15" ht="67.5">
      <c r="A1" s="2" t="s">
        <v>57</v>
      </c>
      <c r="B1" s="3" t="s">
        <v>52</v>
      </c>
      <c r="C1" s="2" t="s">
        <v>58</v>
      </c>
      <c r="D1" s="2" t="s">
        <v>59</v>
      </c>
      <c r="E1" s="2" t="s">
        <v>60</v>
      </c>
      <c r="F1" s="2" t="s">
        <v>62</v>
      </c>
      <c r="G1" s="3"/>
      <c r="H1" s="3" t="s">
        <v>53</v>
      </c>
      <c r="I1" s="2" t="s">
        <v>61</v>
      </c>
      <c r="J1" s="3"/>
      <c r="K1" s="2" t="s">
        <v>63</v>
      </c>
      <c r="L1" s="2" t="s">
        <v>64</v>
      </c>
      <c r="M1" s="2" t="s">
        <v>65</v>
      </c>
      <c r="N1" s="3"/>
      <c r="O1" s="2" t="s">
        <v>72</v>
      </c>
    </row>
    <row r="2" spans="1:15" ht="12.75">
      <c r="A2" s="4">
        <v>3</v>
      </c>
      <c r="B2" s="4">
        <v>20</v>
      </c>
      <c r="C2" s="4">
        <v>13</v>
      </c>
      <c r="D2" s="4">
        <v>20.8</v>
      </c>
      <c r="E2" s="4">
        <v>276.9</v>
      </c>
      <c r="F2" s="4"/>
      <c r="G2" s="4"/>
      <c r="H2" s="6" t="s">
        <v>0</v>
      </c>
      <c r="I2" s="5" t="s">
        <v>7</v>
      </c>
      <c r="J2" s="10" t="s">
        <v>55</v>
      </c>
      <c r="K2" s="8">
        <f>TIMEVALUE(I2)</f>
        <v>0.26180555555555557</v>
      </c>
      <c r="L2" s="8">
        <f>K2+0.5</f>
        <v>0.7618055555555556</v>
      </c>
      <c r="M2" s="1">
        <f aca="true" t="shared" si="0" ref="M2:M15">L2*24*60</f>
        <v>1097</v>
      </c>
      <c r="N2" s="4"/>
      <c r="O2" s="9">
        <f>MAX('Dose vs. time'!$P$11*(M2-'Dose vs. time'!$E$6)+'Dose vs. time'!$I$6,0)</f>
        <v>0</v>
      </c>
    </row>
    <row r="3" spans="1:15" ht="12.75">
      <c r="A3" s="4">
        <v>3</v>
      </c>
      <c r="B3" s="4">
        <v>20</v>
      </c>
      <c r="C3" s="4">
        <v>43</v>
      </c>
      <c r="D3" s="4">
        <v>8</v>
      </c>
      <c r="E3" s="4">
        <v>252</v>
      </c>
      <c r="F3" s="4"/>
      <c r="G3" s="4"/>
      <c r="H3" s="6" t="s">
        <v>0</v>
      </c>
      <c r="I3" s="5" t="s">
        <v>33</v>
      </c>
      <c r="J3" s="10" t="s">
        <v>55</v>
      </c>
      <c r="K3" s="8">
        <f>TIMEVALUE(I3)</f>
        <v>0.3430555555555555</v>
      </c>
      <c r="L3" s="8">
        <f>K3+0.5</f>
        <v>0.8430555555555554</v>
      </c>
      <c r="M3" s="1">
        <f t="shared" si="0"/>
        <v>1213.9999999999998</v>
      </c>
      <c r="N3" s="4"/>
      <c r="O3" s="9">
        <f>MAX('Dose vs. time'!$P$11*(M3-'Dose vs. time'!$E$6)+'Dose vs. time'!$I$6,0)</f>
        <v>5299305130513.039</v>
      </c>
    </row>
    <row r="4" spans="1:15" ht="12.75">
      <c r="A4" s="4">
        <v>3</v>
      </c>
      <c r="B4" s="4">
        <v>20</v>
      </c>
      <c r="C4" s="4">
        <v>70</v>
      </c>
      <c r="D4" s="4">
        <v>3.9</v>
      </c>
      <c r="E4" s="4">
        <v>228.4</v>
      </c>
      <c r="F4" s="5">
        <v>0.95625</v>
      </c>
      <c r="G4" s="4"/>
      <c r="H4" s="6" t="s">
        <v>0</v>
      </c>
      <c r="I4" s="4"/>
      <c r="J4" s="7"/>
      <c r="K4" s="8">
        <f>F4</f>
        <v>0.95625</v>
      </c>
      <c r="L4" s="8">
        <f aca="true" t="shared" si="1" ref="L4:L15">K4</f>
        <v>0.95625</v>
      </c>
      <c r="M4" s="1">
        <f t="shared" si="0"/>
        <v>1377.0000000000002</v>
      </c>
      <c r="N4" s="4"/>
      <c r="O4" s="9">
        <f>MAX('Dose vs. time'!$P$11*(M4-'Dose vs. time'!$E$6)+'Dose vs. time'!$I$6,0)</f>
        <v>13829589558955.906</v>
      </c>
    </row>
    <row r="5" spans="1:15" ht="12.75">
      <c r="A5" s="4">
        <v>3</v>
      </c>
      <c r="B5" s="4">
        <v>20</v>
      </c>
      <c r="C5" s="4">
        <v>98</v>
      </c>
      <c r="D5" s="4">
        <v>7</v>
      </c>
      <c r="E5" s="4">
        <v>213</v>
      </c>
      <c r="F5" s="5">
        <v>0.04652777777777778</v>
      </c>
      <c r="G5" s="4"/>
      <c r="H5" s="6" t="s">
        <v>54</v>
      </c>
      <c r="I5" s="4"/>
      <c r="J5" s="7"/>
      <c r="K5" s="8">
        <f>F5+1</f>
        <v>1.0465277777777777</v>
      </c>
      <c r="L5" s="8">
        <f t="shared" si="1"/>
        <v>1.0465277777777777</v>
      </c>
      <c r="M5" s="1">
        <f t="shared" si="0"/>
        <v>1507</v>
      </c>
      <c r="N5" s="4"/>
      <c r="O5" s="9">
        <f>MAX('Dose vs. time'!$P$11*(M5-'Dose vs. time'!$E$6)+'Dose vs. time'!$I$6,0)</f>
        <v>20632883888388.836</v>
      </c>
    </row>
    <row r="6" spans="1:15" ht="12.75">
      <c r="A6" s="4">
        <v>3</v>
      </c>
      <c r="B6" s="4">
        <v>20</v>
      </c>
      <c r="C6" s="4">
        <v>126</v>
      </c>
      <c r="D6" s="4">
        <v>-1</v>
      </c>
      <c r="E6" s="4">
        <v>197</v>
      </c>
      <c r="F6" s="5">
        <v>0.2041666666666667</v>
      </c>
      <c r="G6" s="4"/>
      <c r="H6" s="6" t="s">
        <v>54</v>
      </c>
      <c r="I6" s="4"/>
      <c r="J6" s="7"/>
      <c r="K6" s="8">
        <f>F6+1</f>
        <v>1.2041666666666666</v>
      </c>
      <c r="L6" s="8">
        <f t="shared" si="1"/>
        <v>1.2041666666666666</v>
      </c>
      <c r="M6" s="1">
        <f t="shared" si="0"/>
        <v>1734</v>
      </c>
      <c r="N6" s="4"/>
      <c r="O6" s="9">
        <f>MAX('Dose vs. time'!$P$11*(M6-'Dose vs. time'!$E$6)+'Dose vs. time'!$I$6,0)</f>
        <v>32512482448244.824</v>
      </c>
    </row>
    <row r="7" spans="1:15" ht="12.75">
      <c r="A7" s="4">
        <v>3</v>
      </c>
      <c r="B7" s="4">
        <v>20</v>
      </c>
      <c r="C7" s="4">
        <v>157</v>
      </c>
      <c r="D7" s="4">
        <v>0.4</v>
      </c>
      <c r="E7" s="4">
        <v>180</v>
      </c>
      <c r="F7" s="5">
        <v>0.2701388888888889</v>
      </c>
      <c r="G7" s="4"/>
      <c r="H7" s="6" t="s">
        <v>54</v>
      </c>
      <c r="I7" s="4"/>
      <c r="J7" s="7"/>
      <c r="K7" s="8">
        <f>F7+1</f>
        <v>1.270138888888889</v>
      </c>
      <c r="L7" s="8">
        <f t="shared" si="1"/>
        <v>1.270138888888889</v>
      </c>
      <c r="M7" s="1">
        <f t="shared" si="0"/>
        <v>1829</v>
      </c>
      <c r="N7" s="4"/>
      <c r="O7" s="9">
        <f>MAX('Dose vs. time'!$P$11*(M7-'Dose vs. time'!$E$6)+'Dose vs. time'!$I$6,0)</f>
        <v>37484120612061.2</v>
      </c>
    </row>
    <row r="8" spans="1:15" ht="12.75">
      <c r="A8" s="4">
        <v>3</v>
      </c>
      <c r="B8" s="4">
        <v>20</v>
      </c>
      <c r="C8" s="4">
        <v>184</v>
      </c>
      <c r="D8" s="4">
        <v>1</v>
      </c>
      <c r="E8" s="4">
        <v>164</v>
      </c>
      <c r="F8" s="5">
        <v>0.3833333333333333</v>
      </c>
      <c r="G8" s="4"/>
      <c r="H8" s="6" t="s">
        <v>54</v>
      </c>
      <c r="I8" s="4"/>
      <c r="J8" s="7"/>
      <c r="K8" s="8">
        <f aca="true" t="shared" si="2" ref="K8:K15">F8+1</f>
        <v>1.3833333333333333</v>
      </c>
      <c r="L8" s="8">
        <f t="shared" si="1"/>
        <v>1.3833333333333333</v>
      </c>
      <c r="M8" s="1">
        <f t="shared" si="0"/>
        <v>1992.0000000000002</v>
      </c>
      <c r="N8" s="4"/>
      <c r="O8" s="9">
        <f>MAX('Dose vs. time'!$P$11*(M8-'Dose vs. time'!$E$6)+'Dose vs. time'!$I$6,0)</f>
        <v>46014405040504.06</v>
      </c>
    </row>
    <row r="9" spans="1:15" ht="12.75">
      <c r="A9" s="4">
        <v>3</v>
      </c>
      <c r="B9" s="4">
        <v>20</v>
      </c>
      <c r="C9" s="4">
        <v>203</v>
      </c>
      <c r="D9" s="4">
        <v>2.3</v>
      </c>
      <c r="E9" s="4">
        <v>140.7</v>
      </c>
      <c r="F9" s="5">
        <v>0.5083333333333333</v>
      </c>
      <c r="G9" s="4"/>
      <c r="H9" s="6" t="s">
        <v>54</v>
      </c>
      <c r="I9" s="4"/>
      <c r="J9" s="7"/>
      <c r="K9" s="8">
        <f t="shared" si="2"/>
        <v>1.5083333333333333</v>
      </c>
      <c r="L9" s="8">
        <f t="shared" si="1"/>
        <v>1.5083333333333333</v>
      </c>
      <c r="M9" s="1">
        <f t="shared" si="0"/>
        <v>2172</v>
      </c>
      <c r="N9" s="4"/>
      <c r="O9" s="9">
        <f>MAX('Dose vs. time'!$P$11*(M9-'Dose vs. time'!$E$6)+'Dose vs. time'!$I$6,0)</f>
        <v>55434351035103.51</v>
      </c>
    </row>
    <row r="10" spans="1:15" ht="12.75">
      <c r="A10" s="4">
        <v>3</v>
      </c>
      <c r="B10" s="4">
        <v>20</v>
      </c>
      <c r="C10" s="4">
        <v>231</v>
      </c>
      <c r="D10" s="4">
        <v>2</v>
      </c>
      <c r="E10" s="4">
        <v>112</v>
      </c>
      <c r="F10" s="5">
        <v>0.7076388888888889</v>
      </c>
      <c r="G10" s="4"/>
      <c r="H10" s="6" t="s">
        <v>54</v>
      </c>
      <c r="I10" s="4"/>
      <c r="J10" s="7"/>
      <c r="K10" s="8">
        <f t="shared" si="2"/>
        <v>1.707638888888889</v>
      </c>
      <c r="L10" s="8">
        <f t="shared" si="1"/>
        <v>1.707638888888889</v>
      </c>
      <c r="M10" s="1">
        <f t="shared" si="0"/>
        <v>2459</v>
      </c>
      <c r="N10" s="4"/>
      <c r="O10" s="9">
        <f>MAX('Dose vs. time'!$P$11*(M10-'Dose vs. time'!$E$6)+'Dose vs. time'!$I$6,0)</f>
        <v>70453931593159.31</v>
      </c>
    </row>
    <row r="11" spans="1:15" ht="12.75">
      <c r="A11" s="4">
        <v>3</v>
      </c>
      <c r="B11" s="4">
        <v>20</v>
      </c>
      <c r="C11" s="4">
        <v>263</v>
      </c>
      <c r="D11" s="4">
        <v>0</v>
      </c>
      <c r="E11" s="4">
        <v>89</v>
      </c>
      <c r="F11" s="5">
        <v>0.8263888888888888</v>
      </c>
      <c r="G11" s="4"/>
      <c r="H11" s="6" t="s">
        <v>54</v>
      </c>
      <c r="I11" s="4"/>
      <c r="J11" s="7"/>
      <c r="K11" s="8">
        <f t="shared" si="2"/>
        <v>1.8263888888888888</v>
      </c>
      <c r="L11" s="8">
        <f t="shared" si="1"/>
        <v>1.8263888888888888</v>
      </c>
      <c r="M11" s="1">
        <f t="shared" si="0"/>
        <v>2629.9999999999995</v>
      </c>
      <c r="N11" s="4"/>
      <c r="O11" s="9">
        <f>MAX('Dose vs. time'!$P$11*(M11-'Dose vs. time'!$E$6)+'Dose vs. time'!$I$6,0)</f>
        <v>79402880288028.78</v>
      </c>
    </row>
    <row r="12" spans="1:15" ht="12.75">
      <c r="A12" s="4"/>
      <c r="B12" s="4"/>
      <c r="C12" s="4"/>
      <c r="D12" s="4"/>
      <c r="E12" s="4"/>
      <c r="F12" s="4"/>
      <c r="G12" s="4"/>
      <c r="H12" s="6"/>
      <c r="I12" s="4"/>
      <c r="J12" s="7"/>
      <c r="K12" s="8"/>
      <c r="L12" s="8"/>
      <c r="M12" s="1"/>
      <c r="N12" s="4"/>
      <c r="O12" s="9"/>
    </row>
    <row r="13" spans="1:15" ht="12.75">
      <c r="A13" s="4"/>
      <c r="B13" s="4"/>
      <c r="C13" s="4"/>
      <c r="D13" s="4"/>
      <c r="E13" s="4"/>
      <c r="F13" s="4"/>
      <c r="G13" s="4"/>
      <c r="H13" s="6"/>
      <c r="I13" s="4"/>
      <c r="J13" s="7"/>
      <c r="K13" s="8"/>
      <c r="L13" s="8"/>
      <c r="M13" s="1"/>
      <c r="N13" s="4"/>
      <c r="O13" s="9"/>
    </row>
    <row r="14" spans="1:15" ht="12.75">
      <c r="A14" s="4"/>
      <c r="B14" s="4"/>
      <c r="C14" s="4"/>
      <c r="D14" s="4"/>
      <c r="E14" s="4"/>
      <c r="F14" s="4"/>
      <c r="G14" s="4"/>
      <c r="H14" s="6"/>
      <c r="I14" s="4"/>
      <c r="J14" s="7"/>
      <c r="K14" s="8"/>
      <c r="L14" s="8"/>
      <c r="M14" s="1"/>
      <c r="N14" s="4"/>
      <c r="O14" s="9"/>
    </row>
    <row r="15" spans="1:15" ht="12.75">
      <c r="A15" s="4"/>
      <c r="B15" s="4"/>
      <c r="C15" s="4"/>
      <c r="D15" s="4"/>
      <c r="E15" s="4"/>
      <c r="F15" s="4"/>
      <c r="G15" s="4"/>
      <c r="H15" s="6"/>
      <c r="I15" s="4"/>
      <c r="J15" s="7"/>
      <c r="K15" s="8"/>
      <c r="L15" s="8"/>
      <c r="M15" s="1"/>
      <c r="N15" s="4"/>
      <c r="O15" s="9"/>
    </row>
    <row r="16" spans="1:15" ht="12.75">
      <c r="A16" s="4">
        <v>3</v>
      </c>
      <c r="B16" s="4">
        <v>30</v>
      </c>
      <c r="C16" s="4">
        <v>14</v>
      </c>
      <c r="D16" s="4">
        <v>109</v>
      </c>
      <c r="E16" s="4">
        <v>357</v>
      </c>
      <c r="F16" s="4"/>
      <c r="G16" s="4"/>
      <c r="H16" s="6" t="s">
        <v>0</v>
      </c>
      <c r="I16" s="5" t="s">
        <v>8</v>
      </c>
      <c r="J16" s="10" t="s">
        <v>55</v>
      </c>
      <c r="K16" s="8">
        <f>TIMEVALUE(I16)</f>
        <v>0.26319444444444445</v>
      </c>
      <c r="L16" s="8">
        <f>K16+0.5</f>
        <v>0.7631944444444445</v>
      </c>
      <c r="M16" s="1">
        <f>L16*24*60</f>
        <v>1099.0000000000002</v>
      </c>
      <c r="N16" s="4"/>
      <c r="O16" s="9">
        <f>MAX('Dose vs. time'!$P$11*(M16-'Dose vs. time'!$E$6)+'Dose vs. time'!$I$6,0)</f>
        <v>0</v>
      </c>
    </row>
    <row r="17" spans="1:15" ht="12.75">
      <c r="A17" s="4">
        <v>3</v>
      </c>
      <c r="B17" s="4">
        <v>30</v>
      </c>
      <c r="C17" s="4">
        <v>44</v>
      </c>
      <c r="D17" s="4">
        <v>86</v>
      </c>
      <c r="E17" s="4">
        <v>331</v>
      </c>
      <c r="F17" s="4"/>
      <c r="G17" s="4"/>
      <c r="H17" s="6" t="s">
        <v>0</v>
      </c>
      <c r="I17" s="5" t="s">
        <v>33</v>
      </c>
      <c r="J17" s="10" t="s">
        <v>55</v>
      </c>
      <c r="K17" s="8">
        <f>TIMEVALUE(I17)</f>
        <v>0.3430555555555555</v>
      </c>
      <c r="L17" s="8">
        <f>K17+0.5</f>
        <v>0.8430555555555554</v>
      </c>
      <c r="M17" s="1">
        <f>L17*24*60</f>
        <v>1213.9999999999998</v>
      </c>
      <c r="N17" s="4"/>
      <c r="O17" s="9">
        <f>MAX('Dose vs. time'!$P$11*(M17-'Dose vs. time'!$E$6)+'Dose vs. time'!$I$6,0)</f>
        <v>5299305130513.039</v>
      </c>
    </row>
    <row r="18" spans="1:15" ht="12.75">
      <c r="A18" s="4">
        <v>3</v>
      </c>
      <c r="B18" s="4">
        <v>30</v>
      </c>
      <c r="C18" s="4">
        <v>71</v>
      </c>
      <c r="D18" s="4">
        <v>65.6</v>
      </c>
      <c r="E18" s="4">
        <v>315.9</v>
      </c>
      <c r="F18" s="5">
        <v>0.9569444444444444</v>
      </c>
      <c r="G18" s="4"/>
      <c r="H18" s="6" t="s">
        <v>0</v>
      </c>
      <c r="I18" s="4"/>
      <c r="J18" s="7"/>
      <c r="K18" s="8">
        <f>F18</f>
        <v>0.9569444444444444</v>
      </c>
      <c r="L18" s="8">
        <f>K18</f>
        <v>0.9569444444444444</v>
      </c>
      <c r="M18" s="1">
        <f>L18*24*60</f>
        <v>1378</v>
      </c>
      <c r="N18" s="4"/>
      <c r="O18" s="9">
        <f>MAX('Dose vs. time'!$P$11*(M18-'Dose vs. time'!$E$6)+'Dose vs. time'!$I$6,0)</f>
        <v>13881922592259.225</v>
      </c>
    </row>
    <row r="19" spans="1:15" ht="12.75">
      <c r="A19" s="4">
        <v>3</v>
      </c>
      <c r="B19" s="4">
        <v>30</v>
      </c>
      <c r="C19" s="4">
        <v>99</v>
      </c>
      <c r="D19" s="4">
        <v>52</v>
      </c>
      <c r="E19" s="4">
        <v>297</v>
      </c>
      <c r="F19" s="5">
        <v>0.04722222222222222</v>
      </c>
      <c r="G19" s="4"/>
      <c r="H19" s="6" t="s">
        <v>54</v>
      </c>
      <c r="I19" s="4"/>
      <c r="J19" s="7"/>
      <c r="K19" s="8">
        <f>F19+1</f>
        <v>1.0472222222222223</v>
      </c>
      <c r="L19" s="8">
        <f>K19</f>
        <v>1.0472222222222223</v>
      </c>
      <c r="M19" s="1">
        <f>L19*24*60</f>
        <v>1508</v>
      </c>
      <c r="N19" s="4"/>
      <c r="O19" s="9">
        <f>MAX('Dose vs. time'!$P$11*(M19-'Dose vs. time'!$E$6)+'Dose vs. time'!$I$6,0)</f>
        <v>20685216921692.168</v>
      </c>
    </row>
    <row r="20" spans="1:15" ht="12.75">
      <c r="A20" s="4">
        <v>3</v>
      </c>
      <c r="B20" s="4">
        <v>30</v>
      </c>
      <c r="C20" s="4">
        <v>127</v>
      </c>
      <c r="D20" s="4">
        <v>21</v>
      </c>
      <c r="E20" s="4">
        <v>277</v>
      </c>
      <c r="F20" s="5">
        <v>0.20486111111111113</v>
      </c>
      <c r="G20" s="4"/>
      <c r="H20" s="6" t="s">
        <v>54</v>
      </c>
      <c r="I20" s="4"/>
      <c r="J20" s="7"/>
      <c r="K20" s="8">
        <f>F20+1</f>
        <v>1.2048611111111112</v>
      </c>
      <c r="L20" s="8">
        <f aca="true" t="shared" si="3" ref="L20:L29">K20</f>
        <v>1.2048611111111112</v>
      </c>
      <c r="M20" s="1">
        <f aca="true" t="shared" si="4" ref="M20:M29">L20*24*60</f>
        <v>1735</v>
      </c>
      <c r="N20" s="4"/>
      <c r="O20" s="9">
        <f>MAX('Dose vs. time'!$P$11*(M20-'Dose vs. time'!$E$6)+'Dose vs. time'!$I$6,0)</f>
        <v>32564815481548.152</v>
      </c>
    </row>
    <row r="21" spans="1:15" ht="12.75">
      <c r="A21" s="4">
        <v>3</v>
      </c>
      <c r="B21" s="4">
        <v>30</v>
      </c>
      <c r="C21" s="4">
        <v>158</v>
      </c>
      <c r="D21" s="4">
        <v>5</v>
      </c>
      <c r="E21" s="4">
        <v>267</v>
      </c>
      <c r="F21" s="5">
        <v>0.27152777777777776</v>
      </c>
      <c r="G21" s="4"/>
      <c r="H21" s="6" t="s">
        <v>54</v>
      </c>
      <c r="I21" s="4"/>
      <c r="J21" s="7"/>
      <c r="K21" s="8">
        <f>F21+1</f>
        <v>1.2715277777777778</v>
      </c>
      <c r="L21" s="8">
        <f t="shared" si="3"/>
        <v>1.2715277777777778</v>
      </c>
      <c r="M21" s="1">
        <f t="shared" si="4"/>
        <v>1831</v>
      </c>
      <c r="N21" s="4"/>
      <c r="O21" s="9">
        <f>MAX('Dose vs. time'!$P$11*(M21-'Dose vs. time'!$E$6)+'Dose vs. time'!$I$6,0)</f>
        <v>37588786678667.87</v>
      </c>
    </row>
    <row r="22" spans="1:15" ht="12.75">
      <c r="A22" s="4">
        <v>3</v>
      </c>
      <c r="B22" s="4">
        <v>30</v>
      </c>
      <c r="C22" s="4">
        <v>185</v>
      </c>
      <c r="D22" s="4">
        <v>-6</v>
      </c>
      <c r="E22" s="4">
        <v>259</v>
      </c>
      <c r="F22" s="5">
        <v>0.3840277777777778</v>
      </c>
      <c r="G22" s="4"/>
      <c r="H22" s="6" t="s">
        <v>54</v>
      </c>
      <c r="I22" s="4"/>
      <c r="J22" s="7"/>
      <c r="K22" s="8">
        <f aca="true" t="shared" si="5" ref="K22:K29">F22+1</f>
        <v>1.3840277777777779</v>
      </c>
      <c r="L22" s="8">
        <f t="shared" si="3"/>
        <v>1.3840277777777779</v>
      </c>
      <c r="M22" s="1">
        <f t="shared" si="4"/>
        <v>1993</v>
      </c>
      <c r="N22" s="4"/>
      <c r="O22" s="9">
        <f>MAX('Dose vs. time'!$P$11*(M22-'Dose vs. time'!$E$6)+'Dose vs. time'!$I$6,0)</f>
        <v>46066738073807.375</v>
      </c>
    </row>
    <row r="23" spans="1:15" ht="12.75">
      <c r="A23" s="4">
        <v>3</v>
      </c>
      <c r="B23" s="4">
        <v>30</v>
      </c>
      <c r="C23" s="4">
        <v>204</v>
      </c>
      <c r="D23" s="4">
        <v>1.1</v>
      </c>
      <c r="E23" s="4">
        <v>234.5</v>
      </c>
      <c r="F23" s="5">
        <v>0.5097222222222222</v>
      </c>
      <c r="G23" s="4"/>
      <c r="H23" s="6" t="s">
        <v>54</v>
      </c>
      <c r="I23" s="4"/>
      <c r="J23" s="7"/>
      <c r="K23" s="8">
        <f t="shared" si="5"/>
        <v>1.5097222222222222</v>
      </c>
      <c r="L23" s="8">
        <f t="shared" si="3"/>
        <v>1.5097222222222222</v>
      </c>
      <c r="M23" s="1">
        <f t="shared" si="4"/>
        <v>2174</v>
      </c>
      <c r="N23" s="4"/>
      <c r="O23" s="9">
        <f>MAX('Dose vs. time'!$P$11*(M23-'Dose vs. time'!$E$6)+'Dose vs. time'!$I$6,0)</f>
        <v>55539017101710.164</v>
      </c>
    </row>
    <row r="24" spans="1:15" ht="12.75">
      <c r="A24" s="4">
        <v>3</v>
      </c>
      <c r="B24" s="4">
        <v>30</v>
      </c>
      <c r="C24" s="4">
        <v>232</v>
      </c>
      <c r="D24" s="4">
        <v>-1</v>
      </c>
      <c r="E24" s="4">
        <v>184</v>
      </c>
      <c r="F24" s="5">
        <v>0.7083333333333334</v>
      </c>
      <c r="G24" s="4"/>
      <c r="H24" s="6" t="s">
        <v>54</v>
      </c>
      <c r="I24" s="4"/>
      <c r="J24" s="7"/>
      <c r="K24" s="8">
        <f t="shared" si="5"/>
        <v>1.7083333333333335</v>
      </c>
      <c r="L24" s="8">
        <f t="shared" si="3"/>
        <v>1.7083333333333335</v>
      </c>
      <c r="M24" s="1">
        <f t="shared" si="4"/>
        <v>2460</v>
      </c>
      <c r="N24" s="4"/>
      <c r="O24" s="9">
        <f>MAX('Dose vs. time'!$P$11*(M24-'Dose vs. time'!$E$6)+'Dose vs. time'!$I$6,0)</f>
        <v>70506264626462.64</v>
      </c>
    </row>
    <row r="25" spans="1:15" ht="12.75">
      <c r="A25" s="4">
        <v>3</v>
      </c>
      <c r="B25" s="4">
        <v>30</v>
      </c>
      <c r="C25" s="4">
        <v>264</v>
      </c>
      <c r="D25" s="4">
        <v>0</v>
      </c>
      <c r="E25" s="4">
        <v>174</v>
      </c>
      <c r="F25" s="5">
        <v>0.8270833333333334</v>
      </c>
      <c r="G25" s="4"/>
      <c r="H25" s="6" t="s">
        <v>54</v>
      </c>
      <c r="I25" s="4"/>
      <c r="J25" s="7"/>
      <c r="K25" s="8">
        <f t="shared" si="5"/>
        <v>1.8270833333333334</v>
      </c>
      <c r="L25" s="8">
        <f t="shared" si="3"/>
        <v>1.8270833333333334</v>
      </c>
      <c r="M25" s="1">
        <f t="shared" si="4"/>
        <v>2631</v>
      </c>
      <c r="N25" s="4"/>
      <c r="O25" s="9">
        <f>MAX('Dose vs. time'!$P$11*(M25-'Dose vs. time'!$E$6)+'Dose vs. time'!$I$6,0)</f>
        <v>79455213321332.12</v>
      </c>
    </row>
    <row r="26" spans="1:15" ht="12.75">
      <c r="A26" s="4"/>
      <c r="B26" s="4"/>
      <c r="C26" s="4"/>
      <c r="D26" s="4"/>
      <c r="E26" s="4"/>
      <c r="F26" s="4"/>
      <c r="G26" s="4"/>
      <c r="H26" s="6"/>
      <c r="I26" s="4"/>
      <c r="J26" s="7"/>
      <c r="K26" s="8"/>
      <c r="L26" s="8"/>
      <c r="M26" s="1"/>
      <c r="N26" s="4"/>
      <c r="O26" s="9"/>
    </row>
    <row r="27" spans="1:15" ht="12.75">
      <c r="A27" s="4"/>
      <c r="B27" s="4"/>
      <c r="C27" s="4"/>
      <c r="D27" s="4"/>
      <c r="E27" s="4"/>
      <c r="F27" s="4"/>
      <c r="G27" s="4"/>
      <c r="H27" s="6"/>
      <c r="I27" s="4"/>
      <c r="J27" s="7"/>
      <c r="K27" s="8"/>
      <c r="L27" s="8"/>
      <c r="M27" s="1"/>
      <c r="N27" s="4"/>
      <c r="O27" s="9"/>
    </row>
    <row r="28" spans="1:15" ht="12.75">
      <c r="A28" s="4"/>
      <c r="B28" s="4"/>
      <c r="C28" s="4"/>
      <c r="D28" s="4"/>
      <c r="E28" s="4"/>
      <c r="F28" s="4"/>
      <c r="G28" s="4"/>
      <c r="H28" s="6"/>
      <c r="I28" s="4"/>
      <c r="J28" s="7"/>
      <c r="K28" s="8"/>
      <c r="L28" s="8"/>
      <c r="M28" s="1"/>
      <c r="N28" s="4"/>
      <c r="O28" s="9"/>
    </row>
    <row r="29" spans="1:15" ht="12.75">
      <c r="A29" s="4"/>
      <c r="B29" s="4"/>
      <c r="C29" s="4"/>
      <c r="D29" s="4"/>
      <c r="E29" s="4"/>
      <c r="F29" s="4"/>
      <c r="G29" s="4"/>
      <c r="H29" s="6"/>
      <c r="I29" s="4"/>
      <c r="J29" s="7"/>
      <c r="K29" s="8"/>
      <c r="L29" s="8"/>
      <c r="M29" s="1"/>
      <c r="N29" s="4"/>
      <c r="O29" s="9"/>
    </row>
    <row r="30" spans="1:15" ht="12.75">
      <c r="A30" s="4">
        <v>3</v>
      </c>
      <c r="B30" s="4">
        <v>40</v>
      </c>
      <c r="C30" s="4">
        <v>15</v>
      </c>
      <c r="D30" s="4">
        <v>203</v>
      </c>
      <c r="E30" s="4">
        <v>440</v>
      </c>
      <c r="F30" s="4"/>
      <c r="G30" s="4"/>
      <c r="H30" s="6" t="s">
        <v>0</v>
      </c>
      <c r="I30" s="5" t="s">
        <v>9</v>
      </c>
      <c r="J30" s="10" t="s">
        <v>55</v>
      </c>
      <c r="K30" s="8">
        <f>TIMEVALUE(I30)</f>
        <v>0.2638888888888889</v>
      </c>
      <c r="L30" s="8">
        <f>K30+0.5</f>
        <v>0.7638888888888888</v>
      </c>
      <c r="M30" s="1">
        <f>L30*24*60</f>
        <v>1100</v>
      </c>
      <c r="N30" s="4"/>
      <c r="O30" s="9">
        <f>MAX('Dose vs. time'!$P$11*(M30-'Dose vs. time'!$E$6)+'Dose vs. time'!$I$6,0)</f>
        <v>0</v>
      </c>
    </row>
    <row r="31" spans="1:15" ht="12.75">
      <c r="A31" s="4">
        <v>3</v>
      </c>
      <c r="B31" s="4">
        <v>40</v>
      </c>
      <c r="C31" s="4">
        <v>45</v>
      </c>
      <c r="D31" s="4">
        <v>182</v>
      </c>
      <c r="E31" s="4">
        <v>409</v>
      </c>
      <c r="F31" s="4"/>
      <c r="G31" s="4"/>
      <c r="H31" s="6" t="s">
        <v>0</v>
      </c>
      <c r="I31" s="5" t="s">
        <v>34</v>
      </c>
      <c r="J31" s="10" t="s">
        <v>55</v>
      </c>
      <c r="K31" s="8">
        <f>TIMEVALUE(I31)</f>
        <v>0.34375</v>
      </c>
      <c r="L31" s="8">
        <f>K31+0.5</f>
        <v>0.84375</v>
      </c>
      <c r="M31" s="1">
        <f>L31*24*60</f>
        <v>1215</v>
      </c>
      <c r="N31" s="4"/>
      <c r="O31" s="9">
        <f>MAX('Dose vs. time'!$P$11*(M31-'Dose vs. time'!$E$6)+'Dose vs. time'!$I$6,0)</f>
        <v>5351638163816.381</v>
      </c>
    </row>
    <row r="32" spans="1:15" ht="12.75">
      <c r="A32" s="4">
        <v>3</v>
      </c>
      <c r="B32" s="4">
        <v>40</v>
      </c>
      <c r="C32" s="4">
        <v>72</v>
      </c>
      <c r="D32" s="4">
        <v>157.4</v>
      </c>
      <c r="E32" s="4">
        <v>390.1</v>
      </c>
      <c r="F32" s="5">
        <v>0.9569444444444444</v>
      </c>
      <c r="G32" s="4"/>
      <c r="H32" s="6" t="s">
        <v>0</v>
      </c>
      <c r="I32" s="4"/>
      <c r="J32" s="7"/>
      <c r="K32" s="8">
        <f>F32</f>
        <v>0.9569444444444444</v>
      </c>
      <c r="L32" s="8">
        <f>K32</f>
        <v>0.9569444444444444</v>
      </c>
      <c r="M32" s="1">
        <f>L32*24*60</f>
        <v>1378</v>
      </c>
      <c r="N32" s="4"/>
      <c r="O32" s="9">
        <f>MAX('Dose vs. time'!$P$11*(M32-'Dose vs. time'!$E$6)+'Dose vs. time'!$I$6,0)</f>
        <v>13881922592259.225</v>
      </c>
    </row>
    <row r="33" spans="1:15" ht="12.75">
      <c r="A33" s="4">
        <v>3</v>
      </c>
      <c r="B33" s="4">
        <v>40</v>
      </c>
      <c r="C33" s="4">
        <v>100</v>
      </c>
      <c r="D33" s="4">
        <v>136</v>
      </c>
      <c r="E33" s="4">
        <v>371</v>
      </c>
      <c r="F33" s="5">
        <v>0.04722222222222222</v>
      </c>
      <c r="G33" s="4"/>
      <c r="H33" s="6" t="s">
        <v>54</v>
      </c>
      <c r="I33" s="4"/>
      <c r="J33" s="7"/>
      <c r="K33" s="8">
        <f>F33+1</f>
        <v>1.0472222222222223</v>
      </c>
      <c r="L33" s="8">
        <f>K33</f>
        <v>1.0472222222222223</v>
      </c>
      <c r="M33" s="1">
        <f>L33*24*60</f>
        <v>1508</v>
      </c>
      <c r="N33" s="4"/>
      <c r="O33" s="9">
        <f>MAX('Dose vs. time'!$P$11*(M33-'Dose vs. time'!$E$6)+'Dose vs. time'!$I$6,0)</f>
        <v>20685216921692.168</v>
      </c>
    </row>
    <row r="34" spans="1:15" ht="12.75">
      <c r="A34" s="4">
        <v>3</v>
      </c>
      <c r="B34" s="4">
        <v>40</v>
      </c>
      <c r="C34" s="4">
        <v>128</v>
      </c>
      <c r="D34" s="4">
        <v>114</v>
      </c>
      <c r="E34" s="4">
        <v>354</v>
      </c>
      <c r="F34" s="5">
        <v>0.20555555555555557</v>
      </c>
      <c r="G34" s="4"/>
      <c r="H34" s="6" t="s">
        <v>54</v>
      </c>
      <c r="I34" s="4"/>
      <c r="J34" s="7"/>
      <c r="K34" s="8">
        <f>F34+1</f>
        <v>1.2055555555555555</v>
      </c>
      <c r="L34" s="8">
        <f aca="true" t="shared" si="6" ref="L34:L43">K34</f>
        <v>1.2055555555555555</v>
      </c>
      <c r="M34" s="1">
        <f aca="true" t="shared" si="7" ref="M34:M43">L34*24*60</f>
        <v>1735.9999999999998</v>
      </c>
      <c r="N34" s="4"/>
      <c r="O34" s="9">
        <f>MAX('Dose vs. time'!$P$11*(M34-'Dose vs. time'!$E$6)+'Dose vs. time'!$I$6,0)</f>
        <v>32617148514851.473</v>
      </c>
    </row>
    <row r="35" spans="1:15" ht="12.75">
      <c r="A35" s="4">
        <v>3</v>
      </c>
      <c r="B35" s="4">
        <v>40</v>
      </c>
      <c r="C35" s="4">
        <v>159</v>
      </c>
      <c r="D35" s="4">
        <v>99</v>
      </c>
      <c r="E35" s="4">
        <v>346</v>
      </c>
      <c r="F35" s="5">
        <v>0.27291666666666664</v>
      </c>
      <c r="G35" s="4"/>
      <c r="H35" s="6" t="s">
        <v>54</v>
      </c>
      <c r="I35" s="4"/>
      <c r="J35" s="7"/>
      <c r="K35" s="8">
        <f>F35+1</f>
        <v>1.2729166666666667</v>
      </c>
      <c r="L35" s="8">
        <f t="shared" si="6"/>
        <v>1.2729166666666667</v>
      </c>
      <c r="M35" s="1">
        <f t="shared" si="7"/>
        <v>1833</v>
      </c>
      <c r="N35" s="4"/>
      <c r="O35" s="9">
        <f>MAX('Dose vs. time'!$P$11*(M35-'Dose vs. time'!$E$6)+'Dose vs. time'!$I$6,0)</f>
        <v>37693452745274.52</v>
      </c>
    </row>
    <row r="36" spans="1:15" ht="12.75">
      <c r="A36" s="4">
        <v>3</v>
      </c>
      <c r="B36" s="4">
        <v>40</v>
      </c>
      <c r="C36" s="4">
        <v>186</v>
      </c>
      <c r="D36" s="4">
        <v>86</v>
      </c>
      <c r="E36" s="4">
        <v>347</v>
      </c>
      <c r="F36" s="5">
        <v>0.3847222222222222</v>
      </c>
      <c r="G36" s="4"/>
      <c r="H36" s="6" t="s">
        <v>54</v>
      </c>
      <c r="I36" s="4"/>
      <c r="J36" s="7"/>
      <c r="K36" s="8">
        <f aca="true" t="shared" si="8" ref="K36:K43">F36+1</f>
        <v>1.3847222222222222</v>
      </c>
      <c r="L36" s="8">
        <f t="shared" si="6"/>
        <v>1.3847222222222222</v>
      </c>
      <c r="M36" s="1">
        <f t="shared" si="7"/>
        <v>1994</v>
      </c>
      <c r="N36" s="4"/>
      <c r="O36" s="9">
        <f>MAX('Dose vs. time'!$P$11*(M36-'Dose vs. time'!$E$6)+'Dose vs. time'!$I$6,0)</f>
        <v>46119071107110.71</v>
      </c>
    </row>
    <row r="37" spans="1:15" ht="12.75">
      <c r="A37" s="4">
        <v>3</v>
      </c>
      <c r="B37" s="4">
        <v>40</v>
      </c>
      <c r="C37" s="4">
        <v>205</v>
      </c>
      <c r="D37" s="4">
        <v>86.4</v>
      </c>
      <c r="E37" s="4">
        <v>305.3</v>
      </c>
      <c r="F37" s="5">
        <v>0.5104166666666666</v>
      </c>
      <c r="G37" s="4"/>
      <c r="H37" s="6" t="s">
        <v>54</v>
      </c>
      <c r="I37" s="4"/>
      <c r="J37" s="7"/>
      <c r="K37" s="8">
        <f t="shared" si="8"/>
        <v>1.5104166666666665</v>
      </c>
      <c r="L37" s="8">
        <f t="shared" si="6"/>
        <v>1.5104166666666665</v>
      </c>
      <c r="M37" s="1">
        <f t="shared" si="7"/>
        <v>2175</v>
      </c>
      <c r="N37" s="4"/>
      <c r="O37" s="9">
        <f>MAX('Dose vs. time'!$P$11*(M37-'Dose vs. time'!$E$6)+'Dose vs. time'!$I$6,0)</f>
        <v>55591350135013.5</v>
      </c>
    </row>
    <row r="38" spans="1:15" ht="12.75">
      <c r="A38" s="4">
        <v>3</v>
      </c>
      <c r="B38" s="4">
        <v>40</v>
      </c>
      <c r="C38" s="4">
        <v>233</v>
      </c>
      <c r="D38" s="4">
        <v>15</v>
      </c>
      <c r="E38" s="4">
        <v>279</v>
      </c>
      <c r="F38" s="5">
        <v>0.7090277777777777</v>
      </c>
      <c r="G38" s="4"/>
      <c r="H38" s="6" t="s">
        <v>54</v>
      </c>
      <c r="I38" s="4"/>
      <c r="J38" s="7"/>
      <c r="K38" s="8">
        <f t="shared" si="8"/>
        <v>1.7090277777777776</v>
      </c>
      <c r="L38" s="8">
        <f t="shared" si="6"/>
        <v>1.7090277777777776</v>
      </c>
      <c r="M38" s="1">
        <f t="shared" si="7"/>
        <v>2461</v>
      </c>
      <c r="N38" s="4"/>
      <c r="O38" s="9">
        <f>MAX('Dose vs. time'!$P$11*(M38-'Dose vs. time'!$E$6)+'Dose vs. time'!$I$6,0)</f>
        <v>70558597659765.97</v>
      </c>
    </row>
    <row r="39" spans="1:15" ht="12.75">
      <c r="A39" s="4">
        <v>3</v>
      </c>
      <c r="B39" s="4">
        <v>40</v>
      </c>
      <c r="C39" s="4">
        <v>265</v>
      </c>
      <c r="D39" s="4">
        <v>1</v>
      </c>
      <c r="E39" s="4">
        <v>256</v>
      </c>
      <c r="F39" s="5">
        <v>0.8277777777777778</v>
      </c>
      <c r="G39" s="4"/>
      <c r="H39" s="6" t="s">
        <v>54</v>
      </c>
      <c r="I39" s="4"/>
      <c r="J39" s="7"/>
      <c r="K39" s="8">
        <f t="shared" si="8"/>
        <v>1.827777777777778</v>
      </c>
      <c r="L39" s="8">
        <f t="shared" si="6"/>
        <v>1.827777777777778</v>
      </c>
      <c r="M39" s="1">
        <f t="shared" si="7"/>
        <v>2632.0000000000005</v>
      </c>
      <c r="N39" s="4"/>
      <c r="O39" s="9">
        <f>MAX('Dose vs. time'!$P$11*(M39-'Dose vs. time'!$E$6)+'Dose vs. time'!$I$6,0)</f>
        <v>79507546354635.48</v>
      </c>
    </row>
    <row r="40" spans="1:15" ht="12.75">
      <c r="A40" s="4"/>
      <c r="B40" s="4"/>
      <c r="C40" s="4"/>
      <c r="D40" s="4"/>
      <c r="E40" s="4"/>
      <c r="F40" s="4"/>
      <c r="G40" s="4"/>
      <c r="H40" s="6"/>
      <c r="I40" s="4"/>
      <c r="J40" s="7"/>
      <c r="K40" s="8"/>
      <c r="L40" s="8"/>
      <c r="M40" s="1"/>
      <c r="N40" s="4"/>
      <c r="O40" s="9"/>
    </row>
    <row r="41" spans="1:15" ht="12.75">
      <c r="A41" s="4"/>
      <c r="B41" s="4"/>
      <c r="C41" s="4"/>
      <c r="D41" s="4"/>
      <c r="E41" s="4"/>
      <c r="F41" s="4"/>
      <c r="G41" s="4"/>
      <c r="H41" s="6"/>
      <c r="I41" s="4"/>
      <c r="J41" s="7"/>
      <c r="K41" s="8"/>
      <c r="L41" s="8"/>
      <c r="M41" s="1"/>
      <c r="N41" s="4"/>
      <c r="O41" s="9"/>
    </row>
    <row r="42" spans="1:15" ht="12.75">
      <c r="A42" s="4"/>
      <c r="B42" s="4"/>
      <c r="C42" s="4"/>
      <c r="D42" s="4"/>
      <c r="E42" s="4"/>
      <c r="F42" s="4"/>
      <c r="G42" s="4"/>
      <c r="H42" s="6"/>
      <c r="I42" s="4"/>
      <c r="J42" s="7"/>
      <c r="K42" s="8"/>
      <c r="L42" s="8"/>
      <c r="M42" s="1"/>
      <c r="N42" s="4"/>
      <c r="O42" s="9"/>
    </row>
    <row r="43" spans="1:15" ht="12.75">
      <c r="A43" s="4"/>
      <c r="B43" s="4"/>
      <c r="C43" s="4"/>
      <c r="D43" s="4"/>
      <c r="E43" s="4"/>
      <c r="F43" s="4"/>
      <c r="G43" s="4"/>
      <c r="H43" s="6"/>
      <c r="I43" s="4"/>
      <c r="J43" s="7"/>
      <c r="K43" s="8"/>
      <c r="L43" s="8"/>
      <c r="M43" s="1"/>
      <c r="N43" s="4"/>
      <c r="O43" s="9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O43"/>
  <sheetViews>
    <sheetView workbookViewId="0" topLeftCell="A5">
      <selection activeCell="F39" sqref="F39:O43"/>
    </sheetView>
  </sheetViews>
  <sheetFormatPr defaultColWidth="9.140625" defaultRowHeight="12.75"/>
  <cols>
    <col min="1" max="1" width="4.00390625" style="0" customWidth="1"/>
    <col min="2" max="2" width="3.8515625" style="0" customWidth="1"/>
    <col min="3" max="3" width="4.00390625" style="0" customWidth="1"/>
    <col min="4" max="4" width="6.28125" style="0" customWidth="1"/>
    <col min="5" max="5" width="7.28125" style="0" customWidth="1"/>
    <col min="6" max="6" width="6.8515625" style="0" customWidth="1"/>
    <col min="7" max="7" width="1.8515625" style="0" customWidth="1"/>
    <col min="8" max="8" width="8.28125" style="0" customWidth="1"/>
    <col min="9" max="9" width="6.28125" style="0" customWidth="1"/>
    <col min="10" max="10" width="3.140625" style="0" customWidth="1"/>
    <col min="11" max="11" width="7.7109375" style="0" customWidth="1"/>
    <col min="12" max="12" width="8.140625" style="0" customWidth="1"/>
    <col min="13" max="13" width="8.421875" style="0" customWidth="1"/>
    <col min="14" max="14" width="1.8515625" style="0" customWidth="1"/>
  </cols>
  <sheetData>
    <row r="1" spans="1:15" ht="67.5">
      <c r="A1" s="2" t="s">
        <v>57</v>
      </c>
      <c r="B1" s="3" t="s">
        <v>52</v>
      </c>
      <c r="C1" s="2" t="s">
        <v>58</v>
      </c>
      <c r="D1" s="2" t="s">
        <v>59</v>
      </c>
      <c r="E1" s="2" t="s">
        <v>60</v>
      </c>
      <c r="F1" s="2" t="s">
        <v>62</v>
      </c>
      <c r="G1" s="3"/>
      <c r="H1" s="3" t="s">
        <v>53</v>
      </c>
      <c r="I1" s="2" t="s">
        <v>61</v>
      </c>
      <c r="J1" s="3"/>
      <c r="K1" s="2" t="s">
        <v>63</v>
      </c>
      <c r="L1" s="2" t="s">
        <v>64</v>
      </c>
      <c r="M1" s="2" t="s">
        <v>65</v>
      </c>
      <c r="N1" s="3"/>
      <c r="O1" s="2" t="s">
        <v>72</v>
      </c>
    </row>
    <row r="2" spans="1:15" ht="12.75">
      <c r="A2" s="4">
        <v>4</v>
      </c>
      <c r="B2" s="4">
        <v>20</v>
      </c>
      <c r="C2" s="4">
        <v>16</v>
      </c>
      <c r="D2" s="4">
        <v>17</v>
      </c>
      <c r="E2" s="4">
        <v>207</v>
      </c>
      <c r="F2" s="4"/>
      <c r="G2" s="4"/>
      <c r="H2" s="6" t="s">
        <v>0</v>
      </c>
      <c r="I2" s="5" t="s">
        <v>10</v>
      </c>
      <c r="J2" s="10" t="s">
        <v>55</v>
      </c>
      <c r="K2" s="8">
        <f>TIMEVALUE(I2)</f>
        <v>0.26458333333333334</v>
      </c>
      <c r="L2" s="8">
        <f>K2+0.5</f>
        <v>0.7645833333333334</v>
      </c>
      <c r="M2" s="1">
        <f aca="true" t="shared" si="0" ref="M2:M15">L2*24*60</f>
        <v>1101</v>
      </c>
      <c r="N2" s="4"/>
      <c r="O2" s="9">
        <f>MAX('Dose vs. time'!$P$11*(M2-'Dose vs. time'!$E$6)+'Dose vs. time'!$I$6,0)</f>
        <v>0</v>
      </c>
    </row>
    <row r="3" spans="1:15" ht="12.75">
      <c r="A3" s="4">
        <v>4</v>
      </c>
      <c r="B3" s="4">
        <v>20</v>
      </c>
      <c r="C3" s="4">
        <v>46</v>
      </c>
      <c r="D3" s="4">
        <v>-3</v>
      </c>
      <c r="E3" s="4">
        <v>195</v>
      </c>
      <c r="F3" s="4"/>
      <c r="G3" s="4"/>
      <c r="H3" s="6" t="s">
        <v>0</v>
      </c>
      <c r="I3" s="5" t="s">
        <v>35</v>
      </c>
      <c r="J3" s="10" t="s">
        <v>55</v>
      </c>
      <c r="K3" s="8">
        <f>TIMEVALUE(I3)</f>
        <v>0.3444444444444445</v>
      </c>
      <c r="L3" s="8">
        <f>K3+0.5</f>
        <v>0.8444444444444446</v>
      </c>
      <c r="M3" s="1">
        <f t="shared" si="0"/>
        <v>1216.0000000000002</v>
      </c>
      <c r="N3" s="4"/>
      <c r="O3" s="9">
        <f>MAX('Dose vs. time'!$P$11*(M3-'Dose vs. time'!$E$6)+'Dose vs. time'!$I$6,0)</f>
        <v>5403971197119.724</v>
      </c>
    </row>
    <row r="4" spans="1:15" ht="12.75">
      <c r="A4" s="4">
        <v>4</v>
      </c>
      <c r="B4" s="4">
        <v>20</v>
      </c>
      <c r="C4" s="4">
        <v>73</v>
      </c>
      <c r="D4" s="4">
        <v>3.8</v>
      </c>
      <c r="E4" s="4">
        <v>176.1</v>
      </c>
      <c r="F4" s="5">
        <v>0.9583333333333334</v>
      </c>
      <c r="G4" s="4"/>
      <c r="H4" s="6" t="s">
        <v>0</v>
      </c>
      <c r="I4" s="4"/>
      <c r="J4" s="7"/>
      <c r="K4" s="8">
        <f>F4</f>
        <v>0.9583333333333334</v>
      </c>
      <c r="L4" s="8">
        <f aca="true" t="shared" si="1" ref="L4:L15">K4</f>
        <v>0.9583333333333334</v>
      </c>
      <c r="M4" s="1">
        <f t="shared" si="0"/>
        <v>1380</v>
      </c>
      <c r="N4" s="4"/>
      <c r="O4" s="9">
        <f>MAX('Dose vs. time'!$P$11*(M4-'Dose vs. time'!$E$6)+'Dose vs. time'!$I$6,0)</f>
        <v>13986588658865.887</v>
      </c>
    </row>
    <row r="5" spans="1:15" ht="12.75">
      <c r="A5" s="4">
        <v>4</v>
      </c>
      <c r="B5" s="4">
        <v>20</v>
      </c>
      <c r="C5" s="4">
        <v>101</v>
      </c>
      <c r="D5" s="4">
        <v>0</v>
      </c>
      <c r="E5" s="4">
        <v>169</v>
      </c>
      <c r="F5" s="5">
        <v>0.04791666666666666</v>
      </c>
      <c r="G5" s="4"/>
      <c r="H5" s="6" t="s">
        <v>54</v>
      </c>
      <c r="I5" s="4"/>
      <c r="J5" s="7"/>
      <c r="K5" s="8">
        <f>F5+1</f>
        <v>1.0479166666666666</v>
      </c>
      <c r="L5" s="8">
        <f t="shared" si="1"/>
        <v>1.0479166666666666</v>
      </c>
      <c r="M5" s="1">
        <f t="shared" si="0"/>
        <v>1509</v>
      </c>
      <c r="N5" s="4"/>
      <c r="O5" s="9">
        <f>MAX('Dose vs. time'!$P$11*(M5-'Dose vs. time'!$E$6)+'Dose vs. time'!$I$6,0)</f>
        <v>20737549954995.5</v>
      </c>
    </row>
    <row r="6" spans="1:15" ht="12.75">
      <c r="A6" s="4">
        <v>4</v>
      </c>
      <c r="B6" s="4">
        <v>20</v>
      </c>
      <c r="C6" s="4">
        <v>129</v>
      </c>
      <c r="D6" s="4">
        <v>-2</v>
      </c>
      <c r="E6" s="4">
        <v>154</v>
      </c>
      <c r="F6" s="5">
        <v>0.20625</v>
      </c>
      <c r="H6" s="6" t="s">
        <v>54</v>
      </c>
      <c r="I6" s="4"/>
      <c r="J6" s="7"/>
      <c r="K6" s="8">
        <f>F6+1</f>
        <v>1.20625</v>
      </c>
      <c r="L6" s="8">
        <f t="shared" si="1"/>
        <v>1.20625</v>
      </c>
      <c r="M6" s="1">
        <f t="shared" si="0"/>
        <v>1737.0000000000002</v>
      </c>
      <c r="N6" s="4"/>
      <c r="O6" s="9">
        <f>MAX('Dose vs. time'!$P$11*(M6-'Dose vs. time'!$E$6)+'Dose vs. time'!$I$6,0)</f>
        <v>32669481548154.824</v>
      </c>
    </row>
    <row r="7" spans="1:15" ht="12.75">
      <c r="A7" s="4">
        <v>4</v>
      </c>
      <c r="B7" s="4">
        <v>20</v>
      </c>
      <c r="C7" s="4">
        <v>160</v>
      </c>
      <c r="D7" s="4">
        <v>-2</v>
      </c>
      <c r="E7" s="4">
        <v>143</v>
      </c>
      <c r="F7" s="5">
        <v>0.2743055555555555</v>
      </c>
      <c r="H7" s="6" t="s">
        <v>54</v>
      </c>
      <c r="I7" s="4"/>
      <c r="J7" s="7"/>
      <c r="K7" s="8">
        <f>F7+1</f>
        <v>1.2743055555555556</v>
      </c>
      <c r="L7" s="8">
        <f t="shared" si="1"/>
        <v>1.2743055555555556</v>
      </c>
      <c r="M7" s="1">
        <f t="shared" si="0"/>
        <v>1835.0000000000002</v>
      </c>
      <c r="N7" s="4"/>
      <c r="O7" s="9">
        <f>MAX('Dose vs. time'!$P$11*(M7-'Dose vs. time'!$E$6)+'Dose vs. time'!$I$6,0)</f>
        <v>37798118811881.195</v>
      </c>
    </row>
    <row r="8" spans="1:15" ht="12.75">
      <c r="A8" s="4">
        <v>4</v>
      </c>
      <c r="B8" s="4">
        <v>20</v>
      </c>
      <c r="C8" s="4">
        <v>206</v>
      </c>
      <c r="D8" s="4">
        <v>1.7</v>
      </c>
      <c r="E8" s="4">
        <v>107.4</v>
      </c>
      <c r="F8" s="5">
        <v>0.5125</v>
      </c>
      <c r="H8" s="6" t="s">
        <v>54</v>
      </c>
      <c r="I8" s="4"/>
      <c r="J8" s="7"/>
      <c r="K8" s="8">
        <f>F8+1</f>
        <v>1.5125</v>
      </c>
      <c r="L8" s="8">
        <f t="shared" si="1"/>
        <v>1.5125</v>
      </c>
      <c r="M8" s="1">
        <f t="shared" si="0"/>
        <v>2178</v>
      </c>
      <c r="N8" s="4"/>
      <c r="O8" s="9">
        <f>MAX('Dose vs. time'!$P$11*(M8-'Dose vs. time'!$E$6)+'Dose vs. time'!$I$6,0)</f>
        <v>55748349234923.49</v>
      </c>
    </row>
    <row r="9" spans="1:15" ht="12.75">
      <c r="A9" s="4">
        <v>4</v>
      </c>
      <c r="B9" s="4">
        <v>20</v>
      </c>
      <c r="C9" s="4">
        <v>239</v>
      </c>
      <c r="D9" s="4">
        <v>1</v>
      </c>
      <c r="E9" s="4">
        <v>85</v>
      </c>
      <c r="F9" s="5">
        <v>0.7166666666666667</v>
      </c>
      <c r="H9" s="6" t="s">
        <v>54</v>
      </c>
      <c r="I9" s="4"/>
      <c r="J9" s="7"/>
      <c r="K9" s="8">
        <f>GOH1!F10+1</f>
        <v>1.7</v>
      </c>
      <c r="L9" s="8">
        <f t="shared" si="1"/>
        <v>1.7</v>
      </c>
      <c r="M9" s="1">
        <f t="shared" si="0"/>
        <v>2448</v>
      </c>
      <c r="N9" s="4"/>
      <c r="O9" s="9">
        <f>MAX('Dose vs. time'!$P$11*(M9-'Dose vs. time'!$E$6)+'Dose vs. time'!$I$6,0)</f>
        <v>69878268226822.68</v>
      </c>
    </row>
    <row r="10" spans="1:15" ht="12.75">
      <c r="A10" s="4">
        <v>4</v>
      </c>
      <c r="B10" s="4">
        <v>20</v>
      </c>
      <c r="C10" s="4">
        <v>266</v>
      </c>
      <c r="D10" s="4">
        <v>0</v>
      </c>
      <c r="E10" s="4">
        <v>80</v>
      </c>
      <c r="F10" s="36">
        <v>0.8298611111111112</v>
      </c>
      <c r="H10" s="6" t="s">
        <v>54</v>
      </c>
      <c r="I10" s="4"/>
      <c r="J10" s="7"/>
      <c r="K10" s="8">
        <f>GOH1!F11+1</f>
        <v>1.8215277777777779</v>
      </c>
      <c r="L10" s="8">
        <f t="shared" si="1"/>
        <v>1.8215277777777779</v>
      </c>
      <c r="M10" s="1">
        <f t="shared" si="0"/>
        <v>2623</v>
      </c>
      <c r="N10" s="4"/>
      <c r="O10" s="9">
        <f>MAX('Dose vs. time'!$P$11*(M10-'Dose vs. time'!$E$6)+'Dose vs. time'!$I$6,0)</f>
        <v>79036549054905.48</v>
      </c>
    </row>
    <row r="11" spans="6:15" ht="12.75">
      <c r="F11" s="4"/>
      <c r="H11" s="6"/>
      <c r="I11" s="4"/>
      <c r="J11" s="7"/>
      <c r="K11" s="8"/>
      <c r="L11" s="8"/>
      <c r="M11" s="1"/>
      <c r="N11" s="4"/>
      <c r="O11" s="9"/>
    </row>
    <row r="12" spans="8:15" ht="12.75">
      <c r="H12" s="6"/>
      <c r="I12" s="4"/>
      <c r="J12" s="7"/>
      <c r="K12" s="8"/>
      <c r="L12" s="8"/>
      <c r="M12" s="1"/>
      <c r="N12" s="4"/>
      <c r="O12" s="9"/>
    </row>
    <row r="13" spans="8:15" ht="12.75">
      <c r="H13" s="6"/>
      <c r="I13" s="4"/>
      <c r="J13" s="7"/>
      <c r="K13" s="8"/>
      <c r="L13" s="8"/>
      <c r="M13" s="1"/>
      <c r="N13" s="4"/>
      <c r="O13" s="9"/>
    </row>
    <row r="14" spans="8:15" ht="12.75">
      <c r="H14" s="6"/>
      <c r="I14" s="4"/>
      <c r="J14" s="7"/>
      <c r="K14" s="8"/>
      <c r="L14" s="8"/>
      <c r="M14" s="1"/>
      <c r="N14" s="4"/>
      <c r="O14" s="9"/>
    </row>
    <row r="15" spans="8:15" ht="12.75">
      <c r="H15" s="6"/>
      <c r="I15" s="4"/>
      <c r="J15" s="7"/>
      <c r="K15" s="8"/>
      <c r="L15" s="8"/>
      <c r="M15" s="1"/>
      <c r="N15" s="4"/>
      <c r="O15" s="9"/>
    </row>
    <row r="16" spans="1:15" ht="12.75">
      <c r="A16" s="4">
        <v>4</v>
      </c>
      <c r="B16" s="4">
        <v>30</v>
      </c>
      <c r="C16" s="4">
        <v>17</v>
      </c>
      <c r="D16" s="4">
        <v>85</v>
      </c>
      <c r="E16" s="4">
        <v>271</v>
      </c>
      <c r="F16" s="4"/>
      <c r="G16" s="4"/>
      <c r="H16" s="6" t="s">
        <v>0</v>
      </c>
      <c r="I16" s="5" t="s">
        <v>11</v>
      </c>
      <c r="J16" s="10" t="s">
        <v>55</v>
      </c>
      <c r="K16" s="8">
        <f>TIMEVALUE(I16)</f>
        <v>0.2652777777777778</v>
      </c>
      <c r="L16" s="8">
        <f>K16+0.5</f>
        <v>0.7652777777777777</v>
      </c>
      <c r="M16" s="1">
        <f>L16*24*60</f>
        <v>1102</v>
      </c>
      <c r="N16" s="4"/>
      <c r="O16" s="9">
        <f>MAX('Dose vs. time'!$P$11*(M16-'Dose vs. time'!$E$6)+'Dose vs. time'!$I$6,0)</f>
        <v>0</v>
      </c>
    </row>
    <row r="17" spans="1:15" ht="12.75">
      <c r="A17" s="4">
        <v>4</v>
      </c>
      <c r="B17" s="4">
        <v>30</v>
      </c>
      <c r="C17" s="4">
        <v>47</v>
      </c>
      <c r="D17" s="4">
        <v>67</v>
      </c>
      <c r="E17" s="4">
        <v>260</v>
      </c>
      <c r="F17" s="4"/>
      <c r="G17" s="4"/>
      <c r="H17" s="6" t="s">
        <v>0</v>
      </c>
      <c r="I17" s="5" t="s">
        <v>36</v>
      </c>
      <c r="J17" s="10" t="s">
        <v>55</v>
      </c>
      <c r="K17" s="8">
        <f>TIMEVALUE(I17)</f>
        <v>0.3451388888888889</v>
      </c>
      <c r="L17" s="8">
        <f>K17+0.5</f>
        <v>0.8451388888888889</v>
      </c>
      <c r="M17" s="1">
        <f>L17*24*60</f>
        <v>1217</v>
      </c>
      <c r="N17" s="4"/>
      <c r="O17" s="9">
        <f>MAX('Dose vs. time'!$P$11*(M17-'Dose vs. time'!$E$6)+'Dose vs. time'!$I$6,0)</f>
        <v>5456304230423.042</v>
      </c>
    </row>
    <row r="18" spans="1:15" ht="12.75">
      <c r="A18" s="4">
        <v>4</v>
      </c>
      <c r="B18" s="4">
        <v>30</v>
      </c>
      <c r="C18" s="4">
        <v>74</v>
      </c>
      <c r="D18" s="4">
        <v>54.5</v>
      </c>
      <c r="E18" s="4">
        <v>241</v>
      </c>
      <c r="F18" s="5">
        <v>0.9583333333333334</v>
      </c>
      <c r="G18" s="4"/>
      <c r="H18" s="6" t="s">
        <v>0</v>
      </c>
      <c r="I18" s="4"/>
      <c r="J18" s="7"/>
      <c r="K18" s="8">
        <f>F18</f>
        <v>0.9583333333333334</v>
      </c>
      <c r="L18" s="8">
        <f>K18</f>
        <v>0.9583333333333334</v>
      </c>
      <c r="M18" s="1">
        <f>L18*24*60</f>
        <v>1380</v>
      </c>
      <c r="N18" s="4"/>
      <c r="O18" s="9">
        <f>MAX('Dose vs. time'!$P$11*(M18-'Dose vs. time'!$E$6)+'Dose vs. time'!$I$6,0)</f>
        <v>13986588658865.887</v>
      </c>
    </row>
    <row r="19" spans="1:15" ht="12.75">
      <c r="A19" s="4">
        <v>4</v>
      </c>
      <c r="B19" s="4">
        <v>30</v>
      </c>
      <c r="C19" s="4">
        <v>102</v>
      </c>
      <c r="D19" s="4">
        <v>40</v>
      </c>
      <c r="E19" s="4">
        <v>233</v>
      </c>
      <c r="F19" s="5">
        <v>0.04861111111111111</v>
      </c>
      <c r="G19" s="4"/>
      <c r="H19" s="6" t="s">
        <v>54</v>
      </c>
      <c r="I19" s="4"/>
      <c r="J19" s="7"/>
      <c r="K19" s="8">
        <f>F19+1</f>
        <v>1.0486111111111112</v>
      </c>
      <c r="L19" s="8">
        <f>K19</f>
        <v>1.0486111111111112</v>
      </c>
      <c r="M19" s="1">
        <f>L19*24*60</f>
        <v>1510</v>
      </c>
      <c r="N19" s="4"/>
      <c r="O19" s="9">
        <f>MAX('Dose vs. time'!$P$11*(M19-'Dose vs. time'!$E$6)+'Dose vs. time'!$I$6,0)</f>
        <v>20789882988298.83</v>
      </c>
    </row>
    <row r="20" spans="1:15" ht="12.75">
      <c r="A20" s="4">
        <v>4</v>
      </c>
      <c r="B20" s="4">
        <v>30</v>
      </c>
      <c r="C20" s="4">
        <v>130</v>
      </c>
      <c r="D20" s="4">
        <v>25</v>
      </c>
      <c r="E20" s="4">
        <v>219</v>
      </c>
      <c r="F20" s="5">
        <v>0.20694444444444446</v>
      </c>
      <c r="G20" s="4"/>
      <c r="H20" s="6" t="s">
        <v>54</v>
      </c>
      <c r="I20" s="4"/>
      <c r="J20" s="7"/>
      <c r="K20" s="8">
        <f>F20+1</f>
        <v>1.2069444444444444</v>
      </c>
      <c r="L20" s="8">
        <f aca="true" t="shared" si="2" ref="L20:L29">K20</f>
        <v>1.2069444444444444</v>
      </c>
      <c r="M20" s="1">
        <f aca="true" t="shared" si="3" ref="M20:M29">L20*24*60</f>
        <v>1738</v>
      </c>
      <c r="N20" s="4"/>
      <c r="O20" s="9">
        <f>MAX('Dose vs. time'!$P$11*(M20-'Dose vs. time'!$E$6)+'Dose vs. time'!$I$6,0)</f>
        <v>32721814581458.145</v>
      </c>
    </row>
    <row r="21" spans="1:15" ht="12.75">
      <c r="A21" s="4">
        <v>4</v>
      </c>
      <c r="B21" s="4">
        <v>30</v>
      </c>
      <c r="C21" s="4">
        <v>161</v>
      </c>
      <c r="D21" s="4">
        <v>23</v>
      </c>
      <c r="E21" s="4">
        <v>215</v>
      </c>
      <c r="F21" s="5">
        <v>0.27569444444444446</v>
      </c>
      <c r="G21" s="4"/>
      <c r="H21" s="6" t="s">
        <v>54</v>
      </c>
      <c r="I21" s="4"/>
      <c r="J21" s="7"/>
      <c r="K21" s="8">
        <f>F21+1</f>
        <v>1.2756944444444445</v>
      </c>
      <c r="L21" s="8">
        <f t="shared" si="2"/>
        <v>1.2756944444444445</v>
      </c>
      <c r="M21" s="1">
        <f t="shared" si="3"/>
        <v>1837</v>
      </c>
      <c r="N21" s="4"/>
      <c r="O21" s="9">
        <f>MAX('Dose vs. time'!$P$11*(M21-'Dose vs. time'!$E$6)+'Dose vs. time'!$I$6,0)</f>
        <v>37902784878487.84</v>
      </c>
    </row>
    <row r="22" spans="1:15" ht="12.75">
      <c r="A22" s="4">
        <v>4</v>
      </c>
      <c r="B22" s="4">
        <v>30</v>
      </c>
      <c r="C22" s="4">
        <v>207</v>
      </c>
      <c r="D22" s="4">
        <v>1.9</v>
      </c>
      <c r="E22" s="4">
        <v>187.9</v>
      </c>
      <c r="F22" s="5">
        <v>0.5131944444444444</v>
      </c>
      <c r="G22" s="4"/>
      <c r="H22" s="6" t="s">
        <v>54</v>
      </c>
      <c r="I22" s="4"/>
      <c r="J22" s="7"/>
      <c r="K22" s="8">
        <f>F22+1</f>
        <v>1.5131944444444443</v>
      </c>
      <c r="L22" s="8">
        <f t="shared" si="2"/>
        <v>1.5131944444444443</v>
      </c>
      <c r="M22" s="1">
        <f t="shared" si="3"/>
        <v>2179</v>
      </c>
      <c r="N22" s="4"/>
      <c r="O22" s="9">
        <f>MAX('Dose vs. time'!$P$11*(M22-'Dose vs. time'!$E$6)+'Dose vs. time'!$I$6,0)</f>
        <v>55800682268226.82</v>
      </c>
    </row>
    <row r="23" spans="1:15" ht="12.75">
      <c r="A23" s="4">
        <v>4</v>
      </c>
      <c r="B23" s="4">
        <v>30</v>
      </c>
      <c r="C23" s="4">
        <v>238</v>
      </c>
      <c r="D23" s="4">
        <v>1</v>
      </c>
      <c r="E23" s="4">
        <v>151</v>
      </c>
      <c r="F23" s="36">
        <v>0.7159722222222222</v>
      </c>
      <c r="G23" s="4"/>
      <c r="H23" s="6" t="s">
        <v>54</v>
      </c>
      <c r="I23" s="4"/>
      <c r="J23" s="7"/>
      <c r="K23" s="8">
        <f>GOH1!F24+1</f>
        <v>1.702777777777778</v>
      </c>
      <c r="L23" s="8">
        <f t="shared" si="2"/>
        <v>1.702777777777778</v>
      </c>
      <c r="M23" s="1">
        <f t="shared" si="3"/>
        <v>2452.0000000000005</v>
      </c>
      <c r="N23" s="4"/>
      <c r="O23" s="9">
        <f>MAX('Dose vs. time'!$P$11*(M23-'Dose vs. time'!$E$6)+'Dose vs. time'!$I$6,0)</f>
        <v>70087600360036.02</v>
      </c>
    </row>
    <row r="24" spans="1:15" ht="12.75">
      <c r="A24" s="4">
        <v>4</v>
      </c>
      <c r="B24" s="4">
        <v>30</v>
      </c>
      <c r="C24" s="4">
        <v>267</v>
      </c>
      <c r="D24" s="4">
        <v>0</v>
      </c>
      <c r="E24" s="4">
        <v>153</v>
      </c>
      <c r="F24" s="5">
        <v>0.83125</v>
      </c>
      <c r="G24" s="4"/>
      <c r="H24" s="6" t="s">
        <v>54</v>
      </c>
      <c r="I24" s="4"/>
      <c r="J24" s="7"/>
      <c r="K24" s="8">
        <f>F24+1</f>
        <v>1.83125</v>
      </c>
      <c r="L24" s="8">
        <f t="shared" si="2"/>
        <v>1.83125</v>
      </c>
      <c r="M24" s="1">
        <f t="shared" si="3"/>
        <v>2637</v>
      </c>
      <c r="N24" s="4"/>
      <c r="O24" s="9">
        <f>MAX('Dose vs. time'!$P$11*(M24-'Dose vs. time'!$E$6)+'Dose vs. time'!$I$6,0)</f>
        <v>79769211521152.11</v>
      </c>
    </row>
    <row r="25" spans="1:15" ht="12.75">
      <c r="A25" s="4"/>
      <c r="B25" s="4"/>
      <c r="C25" s="4"/>
      <c r="D25" s="4"/>
      <c r="E25" s="4"/>
      <c r="F25" s="5"/>
      <c r="G25" s="4"/>
      <c r="H25" s="6"/>
      <c r="I25" s="4"/>
      <c r="J25" s="7"/>
      <c r="K25" s="8"/>
      <c r="L25" s="8"/>
      <c r="M25" s="1"/>
      <c r="N25" s="4"/>
      <c r="O25" s="9"/>
    </row>
    <row r="26" spans="8:15" ht="12.75">
      <c r="H26" s="6"/>
      <c r="I26" s="4"/>
      <c r="J26" s="7"/>
      <c r="K26" s="8"/>
      <c r="L26" s="8"/>
      <c r="M26" s="1"/>
      <c r="N26" s="4"/>
      <c r="O26" s="9"/>
    </row>
    <row r="27" spans="8:15" ht="12.75">
      <c r="H27" s="6"/>
      <c r="I27" s="4"/>
      <c r="J27" s="7"/>
      <c r="K27" s="8"/>
      <c r="L27" s="8"/>
      <c r="M27" s="1"/>
      <c r="N27" s="4"/>
      <c r="O27" s="9"/>
    </row>
    <row r="28" spans="8:15" ht="12.75">
      <c r="H28" s="6"/>
      <c r="I28" s="4"/>
      <c r="J28" s="7"/>
      <c r="K28" s="8"/>
      <c r="L28" s="8"/>
      <c r="M28" s="1"/>
      <c r="N28" s="4"/>
      <c r="O28" s="9"/>
    </row>
    <row r="29" spans="8:15" ht="12.75">
      <c r="H29" s="6"/>
      <c r="I29" s="4"/>
      <c r="J29" s="7"/>
      <c r="K29" s="8"/>
      <c r="L29" s="8"/>
      <c r="M29" s="1"/>
      <c r="N29" s="4"/>
      <c r="O29" s="9"/>
    </row>
    <row r="30" spans="1:15" ht="12.75">
      <c r="A30" s="4">
        <v>4</v>
      </c>
      <c r="B30" s="4">
        <v>40</v>
      </c>
      <c r="C30" s="4">
        <v>18</v>
      </c>
      <c r="D30" s="4">
        <v>157</v>
      </c>
      <c r="E30" s="4">
        <v>337</v>
      </c>
      <c r="F30" s="4"/>
      <c r="G30" s="4"/>
      <c r="H30" s="6" t="s">
        <v>0</v>
      </c>
      <c r="I30" s="5" t="s">
        <v>12</v>
      </c>
      <c r="J30" s="10" t="s">
        <v>55</v>
      </c>
      <c r="K30" s="8">
        <f>TIMEVALUE(I30)</f>
        <v>0.2659722222222222</v>
      </c>
      <c r="L30" s="8">
        <f>K30+0.5</f>
        <v>0.7659722222222223</v>
      </c>
      <c r="M30" s="1">
        <f>L30*24*60</f>
        <v>1103</v>
      </c>
      <c r="N30" s="4"/>
      <c r="O30" s="9">
        <f>MAX('Dose vs. time'!$P$11*(M30-'Dose vs. time'!$E$6)+'Dose vs. time'!$I$6,0)</f>
        <v>0</v>
      </c>
    </row>
    <row r="31" spans="1:15" ht="12.75">
      <c r="A31" s="4">
        <v>4</v>
      </c>
      <c r="B31" s="4">
        <v>40</v>
      </c>
      <c r="C31" s="4">
        <v>48</v>
      </c>
      <c r="D31" s="4">
        <v>139</v>
      </c>
      <c r="E31" s="4">
        <v>324</v>
      </c>
      <c r="F31" s="4"/>
      <c r="G31" s="4"/>
      <c r="H31" s="6" t="s">
        <v>0</v>
      </c>
      <c r="I31" s="5" t="s">
        <v>36</v>
      </c>
      <c r="J31" s="10" t="s">
        <v>55</v>
      </c>
      <c r="K31" s="8">
        <f>TIMEVALUE(I31)</f>
        <v>0.3451388888888889</v>
      </c>
      <c r="L31" s="8">
        <f>K31+0.5</f>
        <v>0.8451388888888889</v>
      </c>
      <c r="M31" s="1">
        <f>L31*24*60</f>
        <v>1217</v>
      </c>
      <c r="N31" s="4"/>
      <c r="O31" s="9">
        <f>MAX('Dose vs. time'!$P$11*(M31-'Dose vs. time'!$E$6)+'Dose vs. time'!$I$6,0)</f>
        <v>5456304230423.042</v>
      </c>
    </row>
    <row r="32" spans="1:15" ht="12.75">
      <c r="A32" s="4">
        <v>4</v>
      </c>
      <c r="B32" s="4">
        <v>40</v>
      </c>
      <c r="C32" s="4">
        <v>75</v>
      </c>
      <c r="D32" s="4">
        <v>125.1</v>
      </c>
      <c r="E32" s="4">
        <v>305.6</v>
      </c>
      <c r="F32" s="5">
        <v>0.9590277777777777</v>
      </c>
      <c r="G32" s="4"/>
      <c r="H32" s="6" t="s">
        <v>0</v>
      </c>
      <c r="I32" s="4"/>
      <c r="J32" s="7"/>
      <c r="K32" s="8">
        <f>F32</f>
        <v>0.9590277777777777</v>
      </c>
      <c r="L32" s="8">
        <f>K32</f>
        <v>0.9590277777777777</v>
      </c>
      <c r="M32" s="1">
        <f>L32*24*60</f>
        <v>1381</v>
      </c>
      <c r="N32" s="4"/>
      <c r="O32" s="9">
        <f>MAX('Dose vs. time'!$P$11*(M32-'Dose vs. time'!$E$6)+'Dose vs. time'!$I$6,0)</f>
        <v>14038921692169.217</v>
      </c>
    </row>
    <row r="33" spans="1:15" ht="12.75">
      <c r="A33" s="4">
        <v>4</v>
      </c>
      <c r="B33" s="4">
        <v>40</v>
      </c>
      <c r="C33" s="4">
        <v>103</v>
      </c>
      <c r="D33" s="4">
        <v>112</v>
      </c>
      <c r="E33" s="4">
        <v>296</v>
      </c>
      <c r="F33" s="5">
        <v>0.049305555555555554</v>
      </c>
      <c r="G33" s="4"/>
      <c r="H33" s="6" t="s">
        <v>54</v>
      </c>
      <c r="I33" s="4"/>
      <c r="J33" s="7"/>
      <c r="K33" s="8">
        <f>F33+1</f>
        <v>1.0493055555555555</v>
      </c>
      <c r="L33" s="8">
        <f>K33</f>
        <v>1.0493055555555555</v>
      </c>
      <c r="M33" s="1">
        <f>L33*24*60</f>
        <v>1510.9999999999998</v>
      </c>
      <c r="N33" s="4"/>
      <c r="O33" s="9">
        <f>MAX('Dose vs. time'!$P$11*(M33-'Dose vs. time'!$E$6)+'Dose vs. time'!$I$6,0)</f>
        <v>20842216021602.15</v>
      </c>
    </row>
    <row r="34" spans="1:15" ht="12.75">
      <c r="A34" s="4">
        <v>4</v>
      </c>
      <c r="B34" s="4">
        <v>40</v>
      </c>
      <c r="C34" s="4">
        <v>131</v>
      </c>
      <c r="D34" s="4">
        <v>94</v>
      </c>
      <c r="E34" s="4">
        <v>281</v>
      </c>
      <c r="F34" s="5">
        <v>0.2076388888888889</v>
      </c>
      <c r="H34" s="6" t="s">
        <v>54</v>
      </c>
      <c r="I34" s="4"/>
      <c r="J34" s="7"/>
      <c r="K34" s="8">
        <f>F34+1</f>
        <v>1.207638888888889</v>
      </c>
      <c r="L34" s="8">
        <f aca="true" t="shared" si="4" ref="L34:L43">K34</f>
        <v>1.207638888888889</v>
      </c>
      <c r="M34" s="1">
        <f aca="true" t="shared" si="5" ref="M34:M43">L34*24*60</f>
        <v>1739</v>
      </c>
      <c r="N34" s="4"/>
      <c r="O34" s="9">
        <f>MAX('Dose vs. time'!$P$11*(M34-'Dose vs. time'!$E$6)+'Dose vs. time'!$I$6,0)</f>
        <v>32774147614761.473</v>
      </c>
    </row>
    <row r="35" spans="1:15" ht="12.75">
      <c r="A35" s="4">
        <v>4</v>
      </c>
      <c r="B35" s="4">
        <v>40</v>
      </c>
      <c r="C35" s="4">
        <v>162</v>
      </c>
      <c r="D35" s="4">
        <v>89</v>
      </c>
      <c r="E35" s="4">
        <v>278</v>
      </c>
      <c r="F35" s="5">
        <v>0.27638888888888885</v>
      </c>
      <c r="H35" s="6" t="s">
        <v>54</v>
      </c>
      <c r="I35" s="4"/>
      <c r="J35" s="7"/>
      <c r="K35" s="8">
        <f>F35+1</f>
        <v>1.2763888888888888</v>
      </c>
      <c r="L35" s="8">
        <f t="shared" si="4"/>
        <v>1.2763888888888888</v>
      </c>
      <c r="M35" s="1">
        <f t="shared" si="5"/>
        <v>1838</v>
      </c>
      <c r="N35" s="4"/>
      <c r="O35" s="9">
        <f>MAX('Dose vs. time'!$P$11*(M35-'Dose vs. time'!$E$6)+'Dose vs. time'!$I$6,0)</f>
        <v>37955117911791.18</v>
      </c>
    </row>
    <row r="36" spans="1:15" ht="12.75">
      <c r="A36" s="4">
        <v>4</v>
      </c>
      <c r="B36" s="4">
        <v>40</v>
      </c>
      <c r="C36" s="4">
        <v>208</v>
      </c>
      <c r="D36" s="4">
        <v>68</v>
      </c>
      <c r="E36" s="4">
        <v>255.4</v>
      </c>
      <c r="F36" s="5">
        <v>0.5145833333333333</v>
      </c>
      <c r="H36" s="6" t="s">
        <v>54</v>
      </c>
      <c r="I36" s="4"/>
      <c r="J36" s="7"/>
      <c r="K36" s="8">
        <f>F36+1</f>
        <v>1.5145833333333334</v>
      </c>
      <c r="L36" s="8">
        <f t="shared" si="4"/>
        <v>1.5145833333333334</v>
      </c>
      <c r="M36" s="1">
        <f t="shared" si="5"/>
        <v>2181</v>
      </c>
      <c r="N36" s="4"/>
      <c r="O36" s="9">
        <f>MAX('Dose vs. time'!$P$11*(M36-'Dose vs. time'!$E$6)+'Dose vs. time'!$I$6,0)</f>
        <v>55905348334833.48</v>
      </c>
    </row>
    <row r="37" spans="1:15" ht="12.75">
      <c r="A37" s="4">
        <v>4</v>
      </c>
      <c r="B37" s="4">
        <v>40</v>
      </c>
      <c r="C37" s="4">
        <v>237</v>
      </c>
      <c r="D37" s="4">
        <v>37</v>
      </c>
      <c r="E37" s="4">
        <v>226</v>
      </c>
      <c r="F37" s="36">
        <v>0.7152777777777778</v>
      </c>
      <c r="H37" s="6" t="s">
        <v>54</v>
      </c>
      <c r="I37" s="4"/>
      <c r="J37" s="7"/>
      <c r="K37" s="8">
        <f>GOH1!F38+1</f>
        <v>1.703472222222222</v>
      </c>
      <c r="L37" s="8">
        <f t="shared" si="4"/>
        <v>1.703472222222222</v>
      </c>
      <c r="M37" s="1">
        <f t="shared" si="5"/>
        <v>2452.9999999999995</v>
      </c>
      <c r="N37" s="4"/>
      <c r="O37" s="9">
        <f>MAX('Dose vs. time'!$P$11*(M37-'Dose vs. time'!$E$6)+'Dose vs. time'!$I$6,0)</f>
        <v>70139933393339.305</v>
      </c>
    </row>
    <row r="38" spans="1:15" ht="12.75">
      <c r="A38" s="4">
        <v>4</v>
      </c>
      <c r="B38" s="4">
        <v>40</v>
      </c>
      <c r="C38" s="4">
        <v>268</v>
      </c>
      <c r="D38" s="4">
        <v>30</v>
      </c>
      <c r="E38" s="4">
        <v>218</v>
      </c>
      <c r="F38" s="5">
        <v>0.8319444444444444</v>
      </c>
      <c r="H38" s="6" t="s">
        <v>54</v>
      </c>
      <c r="I38" s="4"/>
      <c r="J38" s="7"/>
      <c r="K38" s="8">
        <f>F38+1</f>
        <v>1.8319444444444444</v>
      </c>
      <c r="L38" s="8">
        <f t="shared" si="4"/>
        <v>1.8319444444444444</v>
      </c>
      <c r="M38" s="1">
        <f t="shared" si="5"/>
        <v>2638</v>
      </c>
      <c r="N38" s="4"/>
      <c r="O38" s="9">
        <f>MAX('Dose vs. time'!$P$11*(M38-'Dose vs. time'!$E$6)+'Dose vs. time'!$I$6,0)</f>
        <v>79821544554455.44</v>
      </c>
    </row>
    <row r="39" spans="6:15" ht="12.75">
      <c r="F39" s="4"/>
      <c r="H39" s="6"/>
      <c r="I39" s="4"/>
      <c r="J39" s="7"/>
      <c r="K39" s="8"/>
      <c r="L39" s="8"/>
      <c r="M39" s="1"/>
      <c r="N39" s="4"/>
      <c r="O39" s="9"/>
    </row>
    <row r="40" spans="8:15" ht="12.75">
      <c r="H40" s="6"/>
      <c r="I40" s="4"/>
      <c r="J40" s="7"/>
      <c r="K40" s="8"/>
      <c r="L40" s="8"/>
      <c r="M40" s="1"/>
      <c r="N40" s="4"/>
      <c r="O40" s="9"/>
    </row>
    <row r="41" spans="8:15" ht="12.75">
      <c r="H41" s="6"/>
      <c r="I41" s="4"/>
      <c r="J41" s="7"/>
      <c r="K41" s="8"/>
      <c r="L41" s="8"/>
      <c r="M41" s="1"/>
      <c r="N41" s="4"/>
      <c r="O41" s="9"/>
    </row>
    <row r="42" spans="8:15" ht="12.75">
      <c r="H42" s="6"/>
      <c r="I42" s="4"/>
      <c r="J42" s="7"/>
      <c r="K42" s="8"/>
      <c r="L42" s="8"/>
      <c r="M42" s="1"/>
      <c r="N42" s="4"/>
      <c r="O42" s="9"/>
    </row>
    <row r="43" spans="8:15" ht="12.75">
      <c r="H43" s="6"/>
      <c r="I43" s="4"/>
      <c r="J43" s="7"/>
      <c r="K43" s="8"/>
      <c r="L43" s="8"/>
      <c r="M43" s="1"/>
      <c r="N43" s="4"/>
      <c r="O43" s="9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O43"/>
  <sheetViews>
    <sheetView workbookViewId="0" topLeftCell="A6">
      <selection activeCell="F40" sqref="F40:O43"/>
    </sheetView>
  </sheetViews>
  <sheetFormatPr defaultColWidth="9.140625" defaultRowHeight="12.75"/>
  <cols>
    <col min="1" max="1" width="4.00390625" style="16" customWidth="1"/>
    <col min="2" max="2" width="3.8515625" style="16" customWidth="1"/>
    <col min="3" max="3" width="4.00390625" style="16" customWidth="1"/>
    <col min="4" max="4" width="6.28125" style="16" customWidth="1"/>
    <col min="5" max="5" width="7.28125" style="16" customWidth="1"/>
    <col min="6" max="6" width="6.8515625" style="16" customWidth="1"/>
    <col min="7" max="7" width="1.8515625" style="16" customWidth="1"/>
    <col min="8" max="8" width="8.28125" style="16" customWidth="1"/>
    <col min="9" max="9" width="6.28125" style="16" customWidth="1"/>
    <col min="10" max="10" width="3.140625" style="16" customWidth="1"/>
    <col min="11" max="11" width="7.7109375" style="16" customWidth="1"/>
    <col min="12" max="12" width="8.140625" style="16" customWidth="1"/>
    <col min="13" max="13" width="8.421875" style="16" customWidth="1"/>
    <col min="14" max="14" width="1.8515625" style="16" customWidth="1"/>
    <col min="15" max="16384" width="9.140625" style="16" customWidth="1"/>
  </cols>
  <sheetData>
    <row r="1" spans="1:15" ht="67.5">
      <c r="A1" s="2" t="s">
        <v>57</v>
      </c>
      <c r="B1" s="3" t="s">
        <v>52</v>
      </c>
      <c r="C1" s="2" t="s">
        <v>58</v>
      </c>
      <c r="D1" s="2" t="s">
        <v>59</v>
      </c>
      <c r="E1" s="2" t="s">
        <v>60</v>
      </c>
      <c r="F1" s="2" t="s">
        <v>62</v>
      </c>
      <c r="G1" s="3"/>
      <c r="H1" s="3" t="s">
        <v>53</v>
      </c>
      <c r="I1" s="2" t="s">
        <v>61</v>
      </c>
      <c r="J1" s="3"/>
      <c r="K1" s="2" t="s">
        <v>63</v>
      </c>
      <c r="L1" s="2" t="s">
        <v>64</v>
      </c>
      <c r="M1" s="2" t="s">
        <v>65</v>
      </c>
      <c r="N1" s="3"/>
      <c r="O1" s="2" t="s">
        <v>72</v>
      </c>
    </row>
    <row r="2" spans="1:15" ht="12.75">
      <c r="A2" s="4">
        <v>5</v>
      </c>
      <c r="B2" s="4">
        <v>20</v>
      </c>
      <c r="C2" s="4">
        <v>21</v>
      </c>
      <c r="D2" s="4">
        <v>28</v>
      </c>
      <c r="E2" s="4">
        <v>222</v>
      </c>
      <c r="F2" s="4"/>
      <c r="G2" s="4"/>
      <c r="H2" s="6" t="s">
        <v>0</v>
      </c>
      <c r="I2" s="5" t="s">
        <v>13</v>
      </c>
      <c r="J2" s="10" t="s">
        <v>55</v>
      </c>
      <c r="K2" s="8">
        <f>TIMEVALUE(I2)</f>
        <v>0.2743055555555555</v>
      </c>
      <c r="L2" s="8">
        <f>K2+0.5</f>
        <v>0.7743055555555556</v>
      </c>
      <c r="M2" s="1">
        <f aca="true" t="shared" si="0" ref="M2:M15">L2*24*60</f>
        <v>1115.0000000000002</v>
      </c>
      <c r="N2" s="4"/>
      <c r="O2" s="9">
        <f>MAX('Dose vs. time'!$P$11*(M2-'Dose vs. time'!$E$6)+'Dose vs. time'!$I$6,0)</f>
        <v>118334833483.36026</v>
      </c>
    </row>
    <row r="3" spans="1:15" ht="12.75">
      <c r="A3" s="4">
        <v>5</v>
      </c>
      <c r="B3" s="4">
        <v>20</v>
      </c>
      <c r="C3" s="4">
        <v>49</v>
      </c>
      <c r="D3" s="4">
        <v>23</v>
      </c>
      <c r="E3" s="4">
        <v>200</v>
      </c>
      <c r="F3" s="4"/>
      <c r="G3" s="4"/>
      <c r="H3" s="6" t="s">
        <v>0</v>
      </c>
      <c r="I3" s="5" t="s">
        <v>37</v>
      </c>
      <c r="J3" s="10" t="s">
        <v>55</v>
      </c>
      <c r="K3" s="8">
        <f>TIMEVALUE(I3)</f>
        <v>0.3458333333333334</v>
      </c>
      <c r="L3" s="8">
        <f>K3+0.5</f>
        <v>0.8458333333333334</v>
      </c>
      <c r="M3" s="1">
        <f t="shared" si="0"/>
        <v>1218.0000000000002</v>
      </c>
      <c r="N3" s="4"/>
      <c r="O3" s="9">
        <f>MAX('Dose vs. time'!$P$11*(M3-'Dose vs. time'!$E$6)+'Dose vs. time'!$I$6,0)</f>
        <v>5508637263726.384</v>
      </c>
    </row>
    <row r="4" spans="1:15" ht="12.75">
      <c r="A4" s="4">
        <v>5</v>
      </c>
      <c r="B4" s="4">
        <v>20</v>
      </c>
      <c r="C4" s="4">
        <v>76</v>
      </c>
      <c r="D4" s="4">
        <v>10.5</v>
      </c>
      <c r="E4" s="4">
        <v>84.5</v>
      </c>
      <c r="F4" s="5">
        <v>0.9604166666666667</v>
      </c>
      <c r="G4" s="4"/>
      <c r="H4" s="6" t="s">
        <v>0</v>
      </c>
      <c r="I4" s="4"/>
      <c r="J4" s="7"/>
      <c r="K4" s="8">
        <f>F4</f>
        <v>0.9604166666666667</v>
      </c>
      <c r="L4" s="8">
        <f aca="true" t="shared" si="1" ref="L4:L15">K4</f>
        <v>0.9604166666666667</v>
      </c>
      <c r="M4" s="1">
        <f t="shared" si="0"/>
        <v>1383</v>
      </c>
      <c r="N4" s="4"/>
      <c r="O4" s="9">
        <f>MAX('Dose vs. time'!$P$11*(M4-'Dose vs. time'!$E$6)+'Dose vs. time'!$I$6,0)</f>
        <v>14143587758775.877</v>
      </c>
    </row>
    <row r="5" spans="1:15" ht="12.75">
      <c r="A5" s="4">
        <v>5</v>
      </c>
      <c r="B5" s="4">
        <v>20</v>
      </c>
      <c r="C5" s="4">
        <v>104</v>
      </c>
      <c r="D5" s="4">
        <v>15</v>
      </c>
      <c r="E5" s="4">
        <v>211</v>
      </c>
      <c r="F5" s="5">
        <v>0.05</v>
      </c>
      <c r="G5" s="4"/>
      <c r="H5" s="6" t="s">
        <v>54</v>
      </c>
      <c r="I5" s="4"/>
      <c r="J5" s="7"/>
      <c r="K5" s="8">
        <f>F5+1</f>
        <v>1.05</v>
      </c>
      <c r="L5" s="8">
        <f t="shared" si="1"/>
        <v>1.05</v>
      </c>
      <c r="M5" s="1">
        <f t="shared" si="0"/>
        <v>1512.0000000000002</v>
      </c>
      <c r="N5" s="4"/>
      <c r="O5" s="9">
        <f>MAX('Dose vs. time'!$P$11*(M5-'Dose vs. time'!$E$6)+'Dose vs. time'!$I$6,0)</f>
        <v>20894549054905.5</v>
      </c>
    </row>
    <row r="6" spans="1:15" ht="12.75">
      <c r="A6" s="4">
        <v>5</v>
      </c>
      <c r="B6" s="4">
        <v>20</v>
      </c>
      <c r="C6" s="4">
        <v>132</v>
      </c>
      <c r="D6" s="4">
        <v>11</v>
      </c>
      <c r="E6" s="4">
        <v>209</v>
      </c>
      <c r="F6" s="5">
        <v>0.20833333333333334</v>
      </c>
      <c r="G6" s="4"/>
      <c r="H6" s="6" t="s">
        <v>54</v>
      </c>
      <c r="I6" s="4"/>
      <c r="J6" s="7"/>
      <c r="K6" s="8">
        <f>F6+1</f>
        <v>1.2083333333333333</v>
      </c>
      <c r="L6" s="8">
        <f t="shared" si="1"/>
        <v>1.2083333333333333</v>
      </c>
      <c r="M6" s="1">
        <f t="shared" si="0"/>
        <v>1740</v>
      </c>
      <c r="N6" s="4"/>
      <c r="O6" s="9">
        <f>MAX('Dose vs. time'!$P$11*(M6-'Dose vs. time'!$E$6)+'Dose vs. time'!$I$6,0)</f>
        <v>32826480648064.805</v>
      </c>
    </row>
    <row r="7" spans="1:15" ht="12.75">
      <c r="A7" s="4">
        <v>5</v>
      </c>
      <c r="B7" s="4">
        <v>20</v>
      </c>
      <c r="C7" s="4">
        <v>163</v>
      </c>
      <c r="D7" s="4">
        <v>11</v>
      </c>
      <c r="E7" s="4">
        <v>204</v>
      </c>
      <c r="F7" s="5">
        <v>0.2777777777777778</v>
      </c>
      <c r="G7" s="4"/>
      <c r="H7" s="6" t="s">
        <v>54</v>
      </c>
      <c r="I7" s="4"/>
      <c r="J7" s="7"/>
      <c r="K7" s="8">
        <f>F7+1</f>
        <v>1.2777777777777777</v>
      </c>
      <c r="L7" s="8">
        <f t="shared" si="1"/>
        <v>1.2777777777777777</v>
      </c>
      <c r="M7" s="1">
        <f t="shared" si="0"/>
        <v>1839.9999999999998</v>
      </c>
      <c r="N7" s="4"/>
      <c r="O7" s="9">
        <f>MAX('Dose vs. time'!$P$11*(M7-'Dose vs. time'!$E$6)+'Dose vs. time'!$I$6,0)</f>
        <v>38059783978397.83</v>
      </c>
    </row>
    <row r="8" spans="1:15" ht="12.75">
      <c r="A8" s="4">
        <v>5</v>
      </c>
      <c r="B8" s="4">
        <v>20</v>
      </c>
      <c r="C8" s="4">
        <v>188</v>
      </c>
      <c r="D8" s="4">
        <v>1</v>
      </c>
      <c r="E8" s="4">
        <v>200</v>
      </c>
      <c r="F8" s="5">
        <v>0.38958333333333334</v>
      </c>
      <c r="G8" s="4"/>
      <c r="H8" s="6" t="s">
        <v>54</v>
      </c>
      <c r="I8" s="4"/>
      <c r="J8" s="7"/>
      <c r="K8" s="8">
        <f aca="true" t="shared" si="2" ref="K8:K15">F8+1</f>
        <v>1.3895833333333334</v>
      </c>
      <c r="L8" s="8">
        <f t="shared" si="1"/>
        <v>1.3895833333333334</v>
      </c>
      <c r="M8" s="1">
        <f t="shared" si="0"/>
        <v>2001</v>
      </c>
      <c r="N8" s="4"/>
      <c r="O8" s="9">
        <f>MAX('Dose vs. time'!$P$11*(M8-'Dose vs. time'!$E$6)+'Dose vs. time'!$I$6,0)</f>
        <v>46485402340234.02</v>
      </c>
    </row>
    <row r="9" spans="1:15" ht="12.75">
      <c r="A9" s="4">
        <v>5</v>
      </c>
      <c r="B9" s="4">
        <v>20</v>
      </c>
      <c r="C9" s="4">
        <v>209</v>
      </c>
      <c r="D9" s="4">
        <v>10.6</v>
      </c>
      <c r="E9" s="4">
        <v>161.6</v>
      </c>
      <c r="F9" s="5">
        <v>0.5159722222222222</v>
      </c>
      <c r="G9" s="4"/>
      <c r="H9" s="6" t="s">
        <v>54</v>
      </c>
      <c r="I9" s="4"/>
      <c r="J9" s="7"/>
      <c r="K9" s="8">
        <f t="shared" si="2"/>
        <v>1.515972222222222</v>
      </c>
      <c r="L9" s="8">
        <f t="shared" si="1"/>
        <v>1.515972222222222</v>
      </c>
      <c r="M9" s="1">
        <f t="shared" si="0"/>
        <v>2182.9999999999995</v>
      </c>
      <c r="N9" s="4"/>
      <c r="O9" s="9">
        <f>MAX('Dose vs. time'!$P$11*(M9-'Dose vs. time'!$E$6)+'Dose vs. time'!$I$6,0)</f>
        <v>56010014401440.12</v>
      </c>
    </row>
    <row r="10" spans="1:15" ht="12.75">
      <c r="A10" s="4">
        <v>5</v>
      </c>
      <c r="B10" s="4">
        <v>20</v>
      </c>
      <c r="C10" s="4">
        <v>240</v>
      </c>
      <c r="D10" s="4">
        <v>-1</v>
      </c>
      <c r="E10" s="4">
        <v>191</v>
      </c>
      <c r="F10" s="5">
        <v>0.7180555555555556</v>
      </c>
      <c r="G10" s="4"/>
      <c r="H10" s="6" t="s">
        <v>54</v>
      </c>
      <c r="I10" s="4"/>
      <c r="J10" s="7"/>
      <c r="K10" s="8">
        <f t="shared" si="2"/>
        <v>1.7180555555555554</v>
      </c>
      <c r="L10" s="8">
        <f t="shared" si="1"/>
        <v>1.7180555555555554</v>
      </c>
      <c r="M10" s="1">
        <f t="shared" si="0"/>
        <v>2474</v>
      </c>
      <c r="N10" s="4"/>
      <c r="O10" s="9">
        <f>MAX('Dose vs. time'!$P$11*(M10-'Dose vs. time'!$E$6)+'Dose vs. time'!$I$6,0)</f>
        <v>71238927092709.27</v>
      </c>
    </row>
    <row r="11" spans="1:15" ht="12.75">
      <c r="A11" s="4">
        <v>5</v>
      </c>
      <c r="B11" s="4">
        <v>20</v>
      </c>
      <c r="C11" s="4">
        <v>269</v>
      </c>
      <c r="D11" s="4">
        <v>1</v>
      </c>
      <c r="E11" s="4">
        <v>191</v>
      </c>
      <c r="F11" s="5">
        <v>0.8340277777777777</v>
      </c>
      <c r="G11" s="4"/>
      <c r="H11" s="6" t="s">
        <v>54</v>
      </c>
      <c r="I11" s="4"/>
      <c r="J11" s="7"/>
      <c r="K11" s="8">
        <f t="shared" si="2"/>
        <v>1.8340277777777776</v>
      </c>
      <c r="L11" s="8">
        <f t="shared" si="1"/>
        <v>1.8340277777777776</v>
      </c>
      <c r="M11" s="1">
        <f t="shared" si="0"/>
        <v>2641</v>
      </c>
      <c r="N11" s="4"/>
      <c r="O11" s="9">
        <f>MAX('Dose vs. time'!$P$11*(M11-'Dose vs. time'!$E$6)+'Dose vs. time'!$I$6,0)</f>
        <v>79978543654365.44</v>
      </c>
    </row>
    <row r="12" spans="1:15" ht="12.75">
      <c r="A12" s="4"/>
      <c r="B12" s="4"/>
      <c r="C12" s="4"/>
      <c r="D12" s="4"/>
      <c r="E12" s="4"/>
      <c r="F12" s="4"/>
      <c r="G12" s="4"/>
      <c r="H12" s="6"/>
      <c r="I12" s="4"/>
      <c r="J12" s="7"/>
      <c r="K12" s="8"/>
      <c r="L12" s="8"/>
      <c r="M12" s="1"/>
      <c r="N12" s="4"/>
      <c r="O12" s="9"/>
    </row>
    <row r="13" spans="1:15" ht="12.75">
      <c r="A13" s="4"/>
      <c r="B13" s="4"/>
      <c r="C13" s="4"/>
      <c r="D13" s="4"/>
      <c r="E13" s="4"/>
      <c r="F13" s="4"/>
      <c r="G13" s="4"/>
      <c r="H13" s="6"/>
      <c r="I13" s="4"/>
      <c r="J13" s="7"/>
      <c r="K13" s="8"/>
      <c r="L13" s="8"/>
      <c r="M13" s="1"/>
      <c r="N13" s="4"/>
      <c r="O13" s="9"/>
    </row>
    <row r="14" spans="1:15" ht="12.75">
      <c r="A14" s="4"/>
      <c r="B14" s="4"/>
      <c r="C14" s="4"/>
      <c r="D14" s="4"/>
      <c r="E14" s="4"/>
      <c r="F14" s="4"/>
      <c r="G14" s="4"/>
      <c r="H14" s="6"/>
      <c r="I14" s="4"/>
      <c r="J14" s="7"/>
      <c r="K14" s="8"/>
      <c r="L14" s="8"/>
      <c r="M14" s="1"/>
      <c r="N14" s="4"/>
      <c r="O14" s="9"/>
    </row>
    <row r="15" spans="1:15" ht="12.75">
      <c r="A15" s="4"/>
      <c r="B15" s="4"/>
      <c r="C15" s="4"/>
      <c r="D15" s="4"/>
      <c r="E15" s="4"/>
      <c r="F15" s="4"/>
      <c r="G15" s="4"/>
      <c r="H15" s="6"/>
      <c r="I15" s="4"/>
      <c r="J15" s="7"/>
      <c r="K15" s="8"/>
      <c r="L15" s="8"/>
      <c r="M15" s="1"/>
      <c r="N15" s="4"/>
      <c r="O15" s="9"/>
    </row>
    <row r="16" spans="1:15" ht="12.75">
      <c r="A16" s="4">
        <v>5</v>
      </c>
      <c r="B16" s="4">
        <v>30</v>
      </c>
      <c r="C16" s="4">
        <v>22</v>
      </c>
      <c r="D16" s="4">
        <v>94</v>
      </c>
      <c r="E16" s="4">
        <v>283</v>
      </c>
      <c r="F16" s="4"/>
      <c r="G16" s="4"/>
      <c r="H16" s="6" t="s">
        <v>0</v>
      </c>
      <c r="I16" s="5" t="s">
        <v>14</v>
      </c>
      <c r="J16" s="10" t="s">
        <v>55</v>
      </c>
      <c r="K16" s="8">
        <f>TIMEVALUE(I16)</f>
        <v>0.27499999999999997</v>
      </c>
      <c r="L16" s="8">
        <f>K16+0.5</f>
        <v>0.7749999999999999</v>
      </c>
      <c r="M16" s="1">
        <f>L16*24*60</f>
        <v>1115.9999999999998</v>
      </c>
      <c r="N16" s="4"/>
      <c r="O16" s="9">
        <f>MAX('Dose vs. time'!$P$11*(M16-'Dose vs. time'!$E$6)+'Dose vs. time'!$I$6,0)</f>
        <v>170667866786.66678</v>
      </c>
    </row>
    <row r="17" spans="1:15" ht="12.75">
      <c r="A17" s="4">
        <v>5</v>
      </c>
      <c r="B17" s="4">
        <v>30</v>
      </c>
      <c r="C17" s="4">
        <v>50</v>
      </c>
      <c r="D17" s="4">
        <v>85</v>
      </c>
      <c r="E17" s="4">
        <v>258</v>
      </c>
      <c r="F17" s="4"/>
      <c r="G17" s="4"/>
      <c r="H17" s="6" t="s">
        <v>0</v>
      </c>
      <c r="I17" s="5" t="s">
        <v>38</v>
      </c>
      <c r="J17" s="10" t="s">
        <v>55</v>
      </c>
      <c r="K17" s="8">
        <f>TIMEVALUE(I17)</f>
        <v>0.34652777777777777</v>
      </c>
      <c r="L17" s="8">
        <f>K17+0.5</f>
        <v>0.8465277777777778</v>
      </c>
      <c r="M17" s="1">
        <f>L17*24*60</f>
        <v>1219</v>
      </c>
      <c r="N17" s="4"/>
      <c r="O17" s="9">
        <f>MAX('Dose vs. time'!$P$11*(M17-'Dose vs. time'!$E$6)+'Dose vs. time'!$I$6,0)</f>
        <v>5560970297029.703</v>
      </c>
    </row>
    <row r="18" spans="1:15" ht="12.75">
      <c r="A18" s="4">
        <v>5</v>
      </c>
      <c r="B18" s="4">
        <v>30</v>
      </c>
      <c r="C18" s="4">
        <v>77</v>
      </c>
      <c r="D18" s="4">
        <v>36.6</v>
      </c>
      <c r="E18" s="4">
        <v>112.6</v>
      </c>
      <c r="F18" s="5">
        <v>0.9611111111111111</v>
      </c>
      <c r="G18" s="4"/>
      <c r="H18" s="6" t="s">
        <v>0</v>
      </c>
      <c r="I18" s="4"/>
      <c r="J18" s="7"/>
      <c r="K18" s="8">
        <f>F18</f>
        <v>0.9611111111111111</v>
      </c>
      <c r="L18" s="8">
        <f>K18</f>
        <v>0.9611111111111111</v>
      </c>
      <c r="M18" s="1">
        <f>L18*24*60</f>
        <v>1384</v>
      </c>
      <c r="N18" s="4"/>
      <c r="O18" s="9">
        <f>MAX('Dose vs. time'!$P$11*(M18-'Dose vs. time'!$E$6)+'Dose vs. time'!$I$6,0)</f>
        <v>14195920792079.207</v>
      </c>
    </row>
    <row r="19" spans="1:15" ht="12.75">
      <c r="A19" s="4">
        <v>5</v>
      </c>
      <c r="B19" s="4">
        <v>30</v>
      </c>
      <c r="C19" s="4">
        <v>105</v>
      </c>
      <c r="D19" s="4">
        <v>85</v>
      </c>
      <c r="E19" s="4">
        <v>276</v>
      </c>
      <c r="F19" s="5">
        <v>0.05</v>
      </c>
      <c r="G19" s="4"/>
      <c r="H19" s="6" t="s">
        <v>54</v>
      </c>
      <c r="I19" s="4"/>
      <c r="J19" s="7"/>
      <c r="K19" s="8">
        <f>F19+1</f>
        <v>1.05</v>
      </c>
      <c r="L19" s="8">
        <f>K19</f>
        <v>1.05</v>
      </c>
      <c r="M19" s="1">
        <f>L19*24*60</f>
        <v>1512.0000000000002</v>
      </c>
      <c r="N19" s="4"/>
      <c r="O19" s="9">
        <f>MAX('Dose vs. time'!$P$11*(M19-'Dose vs. time'!$E$6)+'Dose vs. time'!$I$6,0)</f>
        <v>20894549054905.5</v>
      </c>
    </row>
    <row r="20" spans="1:15" ht="12.75">
      <c r="A20" s="4">
        <v>5</v>
      </c>
      <c r="B20" s="4">
        <v>30</v>
      </c>
      <c r="C20" s="4">
        <v>133</v>
      </c>
      <c r="D20" s="4">
        <v>80</v>
      </c>
      <c r="E20" s="4">
        <v>271</v>
      </c>
      <c r="F20" s="5">
        <v>0.20902777777777778</v>
      </c>
      <c r="G20" s="4"/>
      <c r="H20" s="6" t="s">
        <v>54</v>
      </c>
      <c r="I20" s="4"/>
      <c r="J20" s="7"/>
      <c r="K20" s="8">
        <f>F20+1</f>
        <v>1.2090277777777778</v>
      </c>
      <c r="L20" s="8">
        <f aca="true" t="shared" si="3" ref="L20:L29">K20</f>
        <v>1.2090277777777778</v>
      </c>
      <c r="M20" s="1">
        <f aca="true" t="shared" si="4" ref="M20:M29">L20*24*60</f>
        <v>1741</v>
      </c>
      <c r="N20" s="4"/>
      <c r="O20" s="9">
        <f>MAX('Dose vs. time'!$P$11*(M20-'Dose vs. time'!$E$6)+'Dose vs. time'!$I$6,0)</f>
        <v>32878813681368.137</v>
      </c>
    </row>
    <row r="21" spans="1:15" ht="12.75">
      <c r="A21" s="4">
        <v>5</v>
      </c>
      <c r="B21" s="4">
        <v>30</v>
      </c>
      <c r="C21" s="4">
        <v>164</v>
      </c>
      <c r="D21" s="4">
        <v>79</v>
      </c>
      <c r="E21" s="4">
        <v>267</v>
      </c>
      <c r="F21" s="5">
        <v>0.27847222222222223</v>
      </c>
      <c r="G21" s="4"/>
      <c r="H21" s="6" t="s">
        <v>54</v>
      </c>
      <c r="I21" s="4"/>
      <c r="J21" s="7"/>
      <c r="K21" s="8">
        <f>F21+1</f>
        <v>1.2784722222222222</v>
      </c>
      <c r="L21" s="8">
        <f t="shared" si="3"/>
        <v>1.2784722222222222</v>
      </c>
      <c r="M21" s="1">
        <f t="shared" si="4"/>
        <v>1841</v>
      </c>
      <c r="N21" s="4"/>
      <c r="O21" s="9">
        <f>MAX('Dose vs. time'!$P$11*(M21-'Dose vs. time'!$E$6)+'Dose vs. time'!$I$6,0)</f>
        <v>38112117011701.164</v>
      </c>
    </row>
    <row r="22" spans="1:15" ht="12.75">
      <c r="A22" s="4">
        <v>5</v>
      </c>
      <c r="B22" s="4">
        <v>30</v>
      </c>
      <c r="C22" s="4">
        <v>189</v>
      </c>
      <c r="D22" s="4">
        <v>81</v>
      </c>
      <c r="E22" s="4">
        <v>268</v>
      </c>
      <c r="F22" s="5">
        <v>0.3902777777777778</v>
      </c>
      <c r="G22" s="4"/>
      <c r="H22" s="6" t="s">
        <v>54</v>
      </c>
      <c r="I22" s="4"/>
      <c r="J22" s="7"/>
      <c r="K22" s="8">
        <f aca="true" t="shared" si="5" ref="K22:K29">F22+1</f>
        <v>1.3902777777777777</v>
      </c>
      <c r="L22" s="8">
        <f t="shared" si="3"/>
        <v>1.3902777777777777</v>
      </c>
      <c r="M22" s="1">
        <f t="shared" si="4"/>
        <v>2002</v>
      </c>
      <c r="N22" s="4"/>
      <c r="O22" s="9">
        <f>MAX('Dose vs. time'!$P$11*(M22-'Dose vs. time'!$E$6)+'Dose vs. time'!$I$6,0)</f>
        <v>46537735373537.35</v>
      </c>
    </row>
    <row r="23" spans="1:15" ht="12.75">
      <c r="A23" s="4">
        <v>5</v>
      </c>
      <c r="B23" s="4">
        <v>30</v>
      </c>
      <c r="C23" s="4">
        <v>210</v>
      </c>
      <c r="D23" s="4">
        <v>72</v>
      </c>
      <c r="E23" s="4">
        <v>217.6</v>
      </c>
      <c r="F23" s="5">
        <v>0.517361111111111</v>
      </c>
      <c r="G23" s="4"/>
      <c r="H23" s="6" t="s">
        <v>54</v>
      </c>
      <c r="I23" s="4"/>
      <c r="J23" s="7"/>
      <c r="K23" s="8">
        <f t="shared" si="5"/>
        <v>1.5173611111111112</v>
      </c>
      <c r="L23" s="8">
        <f t="shared" si="3"/>
        <v>1.5173611111111112</v>
      </c>
      <c r="M23" s="1">
        <f t="shared" si="4"/>
        <v>2185.0000000000005</v>
      </c>
      <c r="N23" s="4"/>
      <c r="O23" s="9">
        <f>MAX('Dose vs. time'!$P$11*(M23-'Dose vs. time'!$E$6)+'Dose vs. time'!$I$6,0)</f>
        <v>56114680468046.83</v>
      </c>
    </row>
    <row r="24" spans="1:15" ht="12.75">
      <c r="A24" s="4">
        <v>5</v>
      </c>
      <c r="B24" s="4">
        <v>30</v>
      </c>
      <c r="C24" s="4">
        <v>241</v>
      </c>
      <c r="D24" s="4">
        <v>70</v>
      </c>
      <c r="E24" s="4">
        <v>258</v>
      </c>
      <c r="F24" s="5">
        <v>0.71875</v>
      </c>
      <c r="G24" s="4"/>
      <c r="H24" s="6" t="s">
        <v>54</v>
      </c>
      <c r="I24" s="4"/>
      <c r="J24" s="7"/>
      <c r="K24" s="8">
        <f t="shared" si="5"/>
        <v>1.71875</v>
      </c>
      <c r="L24" s="8">
        <f t="shared" si="3"/>
        <v>1.71875</v>
      </c>
      <c r="M24" s="1">
        <f t="shared" si="4"/>
        <v>2475</v>
      </c>
      <c r="N24" s="4"/>
      <c r="O24" s="9">
        <f>MAX('Dose vs. time'!$P$11*(M24-'Dose vs. time'!$E$6)+'Dose vs. time'!$I$6,0)</f>
        <v>71291260126012.6</v>
      </c>
    </row>
    <row r="25" spans="1:15" ht="12.75">
      <c r="A25" s="4">
        <v>5</v>
      </c>
      <c r="B25" s="4">
        <v>30</v>
      </c>
      <c r="C25" s="4">
        <v>270</v>
      </c>
      <c r="D25" s="4">
        <v>66</v>
      </c>
      <c r="E25" s="4">
        <v>253</v>
      </c>
      <c r="F25" s="5">
        <v>0.8347222222222223</v>
      </c>
      <c r="G25" s="4"/>
      <c r="H25" s="6" t="s">
        <v>54</v>
      </c>
      <c r="I25" s="4"/>
      <c r="J25" s="7"/>
      <c r="K25" s="8">
        <f t="shared" si="5"/>
        <v>1.8347222222222221</v>
      </c>
      <c r="L25" s="8">
        <f t="shared" si="3"/>
        <v>1.8347222222222221</v>
      </c>
      <c r="M25" s="1">
        <f t="shared" si="4"/>
        <v>2642</v>
      </c>
      <c r="N25" s="4"/>
      <c r="O25" s="9">
        <f>MAX('Dose vs. time'!$P$11*(M25-'Dose vs. time'!$E$6)+'Dose vs. time'!$I$6,0)</f>
        <v>80030876687668.77</v>
      </c>
    </row>
    <row r="26" spans="1:15" ht="12.75">
      <c r="A26" s="4"/>
      <c r="B26" s="4"/>
      <c r="C26" s="4"/>
      <c r="D26" s="4"/>
      <c r="E26" s="4"/>
      <c r="F26" s="4"/>
      <c r="G26" s="4"/>
      <c r="H26" s="6"/>
      <c r="I26" s="4"/>
      <c r="J26" s="7"/>
      <c r="K26" s="8"/>
      <c r="L26" s="8"/>
      <c r="M26" s="1"/>
      <c r="N26" s="4"/>
      <c r="O26" s="9"/>
    </row>
    <row r="27" spans="1:15" ht="12.75">
      <c r="A27" s="4"/>
      <c r="B27" s="4"/>
      <c r="C27" s="4"/>
      <c r="D27" s="4"/>
      <c r="E27" s="4"/>
      <c r="F27" s="4"/>
      <c r="G27" s="4"/>
      <c r="H27" s="6"/>
      <c r="I27" s="4"/>
      <c r="J27" s="7"/>
      <c r="K27" s="8"/>
      <c r="L27" s="8"/>
      <c r="M27" s="1"/>
      <c r="N27" s="4"/>
      <c r="O27" s="9"/>
    </row>
    <row r="28" spans="1:15" ht="12.75">
      <c r="A28" s="4"/>
      <c r="B28" s="4"/>
      <c r="C28" s="4"/>
      <c r="D28" s="4"/>
      <c r="E28" s="4"/>
      <c r="F28" s="4"/>
      <c r="G28" s="4"/>
      <c r="H28" s="6"/>
      <c r="I28" s="4"/>
      <c r="J28" s="7"/>
      <c r="K28" s="8"/>
      <c r="L28" s="8"/>
      <c r="M28" s="1"/>
      <c r="N28" s="4"/>
      <c r="O28" s="9"/>
    </row>
    <row r="29" spans="1:15" ht="12.75">
      <c r="A29" s="4"/>
      <c r="B29" s="4"/>
      <c r="C29" s="4"/>
      <c r="D29" s="4"/>
      <c r="E29" s="4"/>
      <c r="F29" s="4"/>
      <c r="G29" s="4"/>
      <c r="H29" s="6"/>
      <c r="I29" s="4"/>
      <c r="J29" s="7"/>
      <c r="K29" s="8"/>
      <c r="L29" s="8"/>
      <c r="M29" s="1"/>
      <c r="N29" s="4"/>
      <c r="O29" s="9"/>
    </row>
    <row r="30" spans="1:15" ht="12.75">
      <c r="A30" s="4">
        <v>5</v>
      </c>
      <c r="B30" s="4">
        <v>40</v>
      </c>
      <c r="C30" s="4">
        <v>23</v>
      </c>
      <c r="D30" s="4">
        <v>166</v>
      </c>
      <c r="E30" s="4">
        <v>349</v>
      </c>
      <c r="F30" s="4"/>
      <c r="G30" s="4"/>
      <c r="H30" s="6" t="s">
        <v>0</v>
      </c>
      <c r="I30" s="5" t="s">
        <v>14</v>
      </c>
      <c r="J30" s="10" t="s">
        <v>55</v>
      </c>
      <c r="K30" s="8">
        <f>TIMEVALUE(I30)</f>
        <v>0.27499999999999997</v>
      </c>
      <c r="L30" s="8">
        <f>K30+0.5</f>
        <v>0.7749999999999999</v>
      </c>
      <c r="M30" s="1">
        <f>L30*24*60</f>
        <v>1115.9999999999998</v>
      </c>
      <c r="N30" s="4"/>
      <c r="O30" s="9">
        <f>MAX('Dose vs. time'!$P$11*(M30-'Dose vs. time'!$E$6)+'Dose vs. time'!$I$6,0)</f>
        <v>170667866786.66678</v>
      </c>
    </row>
    <row r="31" spans="1:15" ht="12.75">
      <c r="A31" s="4">
        <v>5</v>
      </c>
      <c r="B31" s="4">
        <v>40</v>
      </c>
      <c r="C31" s="4">
        <v>51</v>
      </c>
      <c r="D31" s="4">
        <v>147</v>
      </c>
      <c r="E31" s="4">
        <v>318</v>
      </c>
      <c r="F31" s="4"/>
      <c r="G31" s="4"/>
      <c r="H31" s="6" t="s">
        <v>0</v>
      </c>
      <c r="I31" s="5" t="s">
        <v>39</v>
      </c>
      <c r="J31" s="10" t="s">
        <v>55</v>
      </c>
      <c r="K31" s="8">
        <f>TIMEVALUE(I31)</f>
        <v>0.34722222222222227</v>
      </c>
      <c r="L31" s="8">
        <f>K31+0.5</f>
        <v>0.8472222222222223</v>
      </c>
      <c r="M31" s="1">
        <f>L31*24*60</f>
        <v>1220.0000000000002</v>
      </c>
      <c r="N31" s="4"/>
      <c r="O31" s="9">
        <f>MAX('Dose vs. time'!$P$11*(M31-'Dose vs. time'!$E$6)+'Dose vs. time'!$I$6,0)</f>
        <v>5613303330333.045</v>
      </c>
    </row>
    <row r="32" spans="1:15" ht="12.75">
      <c r="A32" s="4">
        <v>5</v>
      </c>
      <c r="B32" s="4">
        <v>40</v>
      </c>
      <c r="C32" s="4">
        <v>78</v>
      </c>
      <c r="D32" s="4">
        <v>66.1</v>
      </c>
      <c r="E32" s="4">
        <v>140</v>
      </c>
      <c r="F32" s="5">
        <v>0.9618055555555555</v>
      </c>
      <c r="G32" s="4"/>
      <c r="H32" s="6" t="s">
        <v>0</v>
      </c>
      <c r="I32" s="4"/>
      <c r="J32" s="7"/>
      <c r="K32" s="8">
        <f>F32</f>
        <v>0.9618055555555555</v>
      </c>
      <c r="L32" s="8">
        <f>K32</f>
        <v>0.9618055555555555</v>
      </c>
      <c r="M32" s="1">
        <f>L32*24*60</f>
        <v>1385</v>
      </c>
      <c r="N32" s="4"/>
      <c r="O32" s="9">
        <f>MAX('Dose vs. time'!$P$11*(M32-'Dose vs. time'!$E$6)+'Dose vs. time'!$I$6,0)</f>
        <v>14248253825382.537</v>
      </c>
    </row>
    <row r="33" spans="1:15" ht="12.75">
      <c r="A33" s="4">
        <v>5</v>
      </c>
      <c r="B33" s="4">
        <v>40</v>
      </c>
      <c r="C33" s="4">
        <v>106</v>
      </c>
      <c r="D33" s="4">
        <v>153</v>
      </c>
      <c r="E33" s="4">
        <v>338</v>
      </c>
      <c r="F33" s="5">
        <v>0.05069444444444445</v>
      </c>
      <c r="G33" s="4"/>
      <c r="H33" s="6" t="s">
        <v>54</v>
      </c>
      <c r="I33" s="4"/>
      <c r="J33" s="7"/>
      <c r="K33" s="8">
        <f>F33+1</f>
        <v>1.0506944444444444</v>
      </c>
      <c r="L33" s="8">
        <f>K33</f>
        <v>1.0506944444444444</v>
      </c>
      <c r="M33" s="1">
        <f>L33*24*60</f>
        <v>1513</v>
      </c>
      <c r="N33" s="4"/>
      <c r="O33" s="9">
        <f>MAX('Dose vs. time'!$P$11*(M33-'Dose vs. time'!$E$6)+'Dose vs. time'!$I$6,0)</f>
        <v>20946882088208.82</v>
      </c>
    </row>
    <row r="34" spans="1:15" ht="12.75">
      <c r="A34" s="4">
        <v>5</v>
      </c>
      <c r="B34" s="4">
        <v>40</v>
      </c>
      <c r="C34" s="4">
        <v>134</v>
      </c>
      <c r="D34" s="4">
        <v>152</v>
      </c>
      <c r="E34" s="4">
        <v>336</v>
      </c>
      <c r="F34" s="5">
        <v>0.20972222222222223</v>
      </c>
      <c r="G34" s="4"/>
      <c r="H34" s="6" t="s">
        <v>54</v>
      </c>
      <c r="I34" s="4"/>
      <c r="J34" s="7"/>
      <c r="K34" s="8">
        <f>F34+1</f>
        <v>1.2097222222222221</v>
      </c>
      <c r="L34" s="8">
        <f aca="true" t="shared" si="6" ref="L34:L43">K34</f>
        <v>1.2097222222222221</v>
      </c>
      <c r="M34" s="1">
        <f aca="true" t="shared" si="7" ref="M34:M43">L34*24*60</f>
        <v>1742</v>
      </c>
      <c r="N34" s="4"/>
      <c r="O34" s="9">
        <f>MAX('Dose vs. time'!$P$11*(M34-'Dose vs. time'!$E$6)+'Dose vs. time'!$I$6,0)</f>
        <v>32931146714671.465</v>
      </c>
    </row>
    <row r="35" spans="1:15" ht="12.75">
      <c r="A35" s="4">
        <v>5</v>
      </c>
      <c r="B35" s="4">
        <v>40</v>
      </c>
      <c r="C35" s="4">
        <v>165</v>
      </c>
      <c r="D35" s="4">
        <v>149</v>
      </c>
      <c r="E35" s="4">
        <v>329</v>
      </c>
      <c r="F35" s="5">
        <v>0.2791666666666667</v>
      </c>
      <c r="G35" s="4"/>
      <c r="H35" s="6" t="s">
        <v>54</v>
      </c>
      <c r="I35" s="4"/>
      <c r="J35" s="7"/>
      <c r="K35" s="8">
        <f>F35+1</f>
        <v>1.2791666666666668</v>
      </c>
      <c r="L35" s="8">
        <f t="shared" si="6"/>
        <v>1.2791666666666668</v>
      </c>
      <c r="M35" s="1">
        <f t="shared" si="7"/>
        <v>1842.0000000000002</v>
      </c>
      <c r="N35" s="4"/>
      <c r="O35" s="9">
        <f>MAX('Dose vs. time'!$P$11*(M35-'Dose vs. time'!$E$6)+'Dose vs. time'!$I$6,0)</f>
        <v>38164450045004.51</v>
      </c>
    </row>
    <row r="36" spans="1:15" ht="12.75">
      <c r="A36" s="4">
        <v>5</v>
      </c>
      <c r="B36" s="4">
        <v>40</v>
      </c>
      <c r="C36" s="4">
        <v>190</v>
      </c>
      <c r="D36" s="4">
        <v>149</v>
      </c>
      <c r="E36" s="4">
        <v>330</v>
      </c>
      <c r="F36" s="5">
        <v>0.3909722222222222</v>
      </c>
      <c r="G36" s="4"/>
      <c r="H36" s="6" t="s">
        <v>54</v>
      </c>
      <c r="I36" s="4"/>
      <c r="J36" s="7"/>
      <c r="K36" s="8">
        <f aca="true" t="shared" si="8" ref="K36:K43">F36+1</f>
        <v>1.3909722222222223</v>
      </c>
      <c r="L36" s="8">
        <f t="shared" si="6"/>
        <v>1.3909722222222223</v>
      </c>
      <c r="M36" s="1">
        <f t="shared" si="7"/>
        <v>2003</v>
      </c>
      <c r="N36" s="4"/>
      <c r="O36" s="9">
        <f>MAX('Dose vs. time'!$P$11*(M36-'Dose vs. time'!$E$6)+'Dose vs. time'!$I$6,0)</f>
        <v>46590068406840.68</v>
      </c>
    </row>
    <row r="37" spans="1:15" ht="12.75">
      <c r="A37" s="4">
        <v>5</v>
      </c>
      <c r="B37" s="4">
        <v>40</v>
      </c>
      <c r="C37" s="4">
        <v>211</v>
      </c>
      <c r="D37" s="4">
        <v>118.8</v>
      </c>
      <c r="E37" s="4">
        <v>264.4</v>
      </c>
      <c r="F37" s="5">
        <v>0.51875</v>
      </c>
      <c r="G37" s="4"/>
      <c r="H37" s="6" t="s">
        <v>54</v>
      </c>
      <c r="I37" s="4"/>
      <c r="J37" s="7"/>
      <c r="K37" s="8">
        <f t="shared" si="8"/>
        <v>1.51875</v>
      </c>
      <c r="L37" s="8">
        <f t="shared" si="6"/>
        <v>1.51875</v>
      </c>
      <c r="M37" s="1">
        <f t="shared" si="7"/>
        <v>2187</v>
      </c>
      <c r="N37" s="4"/>
      <c r="O37" s="9">
        <f>MAX('Dose vs. time'!$P$11*(M37-'Dose vs. time'!$E$6)+'Dose vs. time'!$I$6,0)</f>
        <v>56219346534653.46</v>
      </c>
    </row>
    <row r="38" spans="1:15" ht="12.75">
      <c r="A38" s="4">
        <v>5</v>
      </c>
      <c r="B38" s="4">
        <v>40</v>
      </c>
      <c r="C38" s="4">
        <v>242</v>
      </c>
      <c r="D38" s="4">
        <v>139</v>
      </c>
      <c r="E38" s="4">
        <v>321</v>
      </c>
      <c r="F38" s="5">
        <v>0.71875</v>
      </c>
      <c r="G38" s="4"/>
      <c r="H38" s="6" t="s">
        <v>54</v>
      </c>
      <c r="I38" s="4"/>
      <c r="J38" s="7"/>
      <c r="K38" s="8">
        <f t="shared" si="8"/>
        <v>1.71875</v>
      </c>
      <c r="L38" s="8">
        <f t="shared" si="6"/>
        <v>1.71875</v>
      </c>
      <c r="M38" s="1">
        <f t="shared" si="7"/>
        <v>2475</v>
      </c>
      <c r="N38" s="4"/>
      <c r="O38" s="9">
        <f>MAX('Dose vs. time'!$P$11*(M38-'Dose vs. time'!$E$6)+'Dose vs. time'!$I$6,0)</f>
        <v>71291260126012.6</v>
      </c>
    </row>
    <row r="39" spans="1:15" ht="12.75">
      <c r="A39" s="4">
        <v>5</v>
      </c>
      <c r="B39" s="4">
        <v>40</v>
      </c>
      <c r="C39" s="4">
        <v>271</v>
      </c>
      <c r="D39" s="4">
        <v>136</v>
      </c>
      <c r="E39" s="4">
        <v>315</v>
      </c>
      <c r="F39" s="5">
        <v>0.8354166666666667</v>
      </c>
      <c r="G39" s="4"/>
      <c r="H39" s="6" t="s">
        <v>54</v>
      </c>
      <c r="I39" s="4"/>
      <c r="J39" s="7"/>
      <c r="K39" s="8">
        <f t="shared" si="8"/>
        <v>1.8354166666666667</v>
      </c>
      <c r="L39" s="8">
        <f t="shared" si="6"/>
        <v>1.8354166666666667</v>
      </c>
      <c r="M39" s="1">
        <f t="shared" si="7"/>
        <v>2643</v>
      </c>
      <c r="N39" s="4"/>
      <c r="O39" s="9">
        <f>MAX('Dose vs. time'!$P$11*(M39-'Dose vs. time'!$E$6)+'Dose vs. time'!$I$6,0)</f>
        <v>80083209720972.1</v>
      </c>
    </row>
    <row r="40" spans="1:15" ht="12.75">
      <c r="A40" s="4"/>
      <c r="B40" s="4"/>
      <c r="C40" s="4"/>
      <c r="D40" s="4"/>
      <c r="E40" s="4"/>
      <c r="F40" s="4"/>
      <c r="G40" s="4"/>
      <c r="H40" s="6"/>
      <c r="I40" s="4"/>
      <c r="J40" s="7"/>
      <c r="K40" s="8"/>
      <c r="L40" s="8"/>
      <c r="M40" s="1"/>
      <c r="N40" s="4"/>
      <c r="O40" s="9"/>
    </row>
    <row r="41" spans="1:15" ht="12.75">
      <c r="A41" s="4"/>
      <c r="B41" s="4"/>
      <c r="C41" s="4"/>
      <c r="D41" s="4"/>
      <c r="E41" s="4"/>
      <c r="F41" s="4"/>
      <c r="G41" s="4"/>
      <c r="H41" s="6"/>
      <c r="I41" s="4"/>
      <c r="J41" s="7"/>
      <c r="K41" s="8"/>
      <c r="L41" s="8"/>
      <c r="M41" s="1"/>
      <c r="N41" s="4"/>
      <c r="O41" s="9"/>
    </row>
    <row r="42" spans="1:15" ht="12.75">
      <c r="A42" s="4"/>
      <c r="B42" s="4"/>
      <c r="C42" s="4"/>
      <c r="D42" s="4"/>
      <c r="E42" s="4"/>
      <c r="F42" s="4"/>
      <c r="G42" s="4"/>
      <c r="H42" s="6"/>
      <c r="I42" s="4"/>
      <c r="J42" s="7"/>
      <c r="K42" s="8"/>
      <c r="L42" s="8"/>
      <c r="M42" s="1"/>
      <c r="N42" s="4"/>
      <c r="O42" s="9"/>
    </row>
    <row r="43" spans="1:15" ht="12.75">
      <c r="A43" s="4"/>
      <c r="B43" s="4"/>
      <c r="C43" s="4"/>
      <c r="D43" s="4"/>
      <c r="E43" s="4"/>
      <c r="F43" s="4"/>
      <c r="G43" s="4"/>
      <c r="H43" s="6"/>
      <c r="I43" s="4"/>
      <c r="J43" s="7"/>
      <c r="K43" s="8"/>
      <c r="L43" s="8"/>
      <c r="M43" s="1"/>
      <c r="N43" s="4"/>
      <c r="O43" s="9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O43"/>
  <sheetViews>
    <sheetView workbookViewId="0" topLeftCell="A6">
      <selection activeCell="R38" sqref="R38"/>
    </sheetView>
  </sheetViews>
  <sheetFormatPr defaultColWidth="9.140625" defaultRowHeight="12.75"/>
  <cols>
    <col min="1" max="1" width="4.00390625" style="0" customWidth="1"/>
    <col min="2" max="2" width="3.8515625" style="0" customWidth="1"/>
    <col min="3" max="3" width="4.00390625" style="0" customWidth="1"/>
    <col min="4" max="4" width="6.28125" style="0" customWidth="1"/>
    <col min="5" max="5" width="7.28125" style="0" customWidth="1"/>
    <col min="6" max="6" width="6.8515625" style="0" customWidth="1"/>
    <col min="7" max="7" width="1.8515625" style="0" customWidth="1"/>
    <col min="8" max="8" width="8.28125" style="0" customWidth="1"/>
    <col min="9" max="9" width="6.28125" style="0" customWidth="1"/>
    <col min="10" max="10" width="3.140625" style="0" customWidth="1"/>
    <col min="11" max="11" width="7.7109375" style="0" customWidth="1"/>
    <col min="12" max="12" width="8.140625" style="0" customWidth="1"/>
    <col min="13" max="13" width="8.421875" style="0" customWidth="1"/>
    <col min="14" max="14" width="1.8515625" style="0" customWidth="1"/>
  </cols>
  <sheetData>
    <row r="1" spans="1:15" ht="67.5">
      <c r="A1" s="2" t="s">
        <v>57</v>
      </c>
      <c r="B1" s="3" t="s">
        <v>52</v>
      </c>
      <c r="C1" s="2" t="s">
        <v>58</v>
      </c>
      <c r="D1" s="2" t="s">
        <v>59</v>
      </c>
      <c r="E1" s="2" t="s">
        <v>60</v>
      </c>
      <c r="F1" s="2" t="s">
        <v>62</v>
      </c>
      <c r="G1" s="3"/>
      <c r="H1" s="3" t="s">
        <v>53</v>
      </c>
      <c r="I1" s="2" t="s">
        <v>61</v>
      </c>
      <c r="J1" s="3"/>
      <c r="K1" s="2" t="s">
        <v>63</v>
      </c>
      <c r="L1" s="2" t="s">
        <v>64</v>
      </c>
      <c r="M1" s="2" t="s">
        <v>65</v>
      </c>
      <c r="N1" s="3"/>
      <c r="O1" s="2" t="s">
        <v>72</v>
      </c>
    </row>
    <row r="2" spans="1:15" ht="12.75">
      <c r="A2" s="4">
        <v>6</v>
      </c>
      <c r="B2" s="4">
        <v>20</v>
      </c>
      <c r="C2" s="4">
        <v>24</v>
      </c>
      <c r="D2" s="4">
        <v>16</v>
      </c>
      <c r="E2" s="4">
        <v>142</v>
      </c>
      <c r="F2" s="4"/>
      <c r="G2" s="4"/>
      <c r="H2" s="6" t="s">
        <v>0</v>
      </c>
      <c r="I2" s="5" t="s">
        <v>15</v>
      </c>
      <c r="J2" s="10" t="s">
        <v>55</v>
      </c>
      <c r="K2" s="8">
        <f>TIMEVALUE(I2)</f>
        <v>0.27569444444444446</v>
      </c>
      <c r="L2" s="8">
        <f>K2+0.5</f>
        <v>0.7756944444444445</v>
      </c>
      <c r="M2" s="1">
        <f aca="true" t="shared" si="0" ref="M2:M15">L2*24*60</f>
        <v>1117</v>
      </c>
      <c r="N2" s="4"/>
      <c r="O2" s="9">
        <f>MAX('Dose vs. time'!$P$11*(M2-'Dose vs. time'!$E$6)+'Dose vs. time'!$I$6,0)</f>
        <v>223000900090.009</v>
      </c>
    </row>
    <row r="3" spans="1:15" ht="12.75">
      <c r="A3" s="4">
        <v>6</v>
      </c>
      <c r="B3" s="4">
        <v>20</v>
      </c>
      <c r="C3" s="4">
        <v>52</v>
      </c>
      <c r="D3" s="4">
        <v>14</v>
      </c>
      <c r="E3" s="4">
        <v>135</v>
      </c>
      <c r="F3" s="4"/>
      <c r="G3" s="4"/>
      <c r="H3" s="6" t="s">
        <v>0</v>
      </c>
      <c r="I3" s="5" t="s">
        <v>40</v>
      </c>
      <c r="J3" s="10" t="s">
        <v>55</v>
      </c>
      <c r="K3" s="8">
        <f>TIMEVALUE(I3)</f>
        <v>0.34791666666666665</v>
      </c>
      <c r="L3" s="8">
        <f>K3+0.5</f>
        <v>0.8479166666666667</v>
      </c>
      <c r="M3" s="1">
        <f t="shared" si="0"/>
        <v>1221</v>
      </c>
      <c r="N3" s="4"/>
      <c r="O3" s="9">
        <f>MAX('Dose vs. time'!$P$11*(M3-'Dose vs. time'!$E$6)+'Dose vs. time'!$I$6,0)</f>
        <v>5665636363636.363</v>
      </c>
    </row>
    <row r="4" spans="1:15" ht="12.75">
      <c r="A4" s="4">
        <v>6</v>
      </c>
      <c r="B4" s="4">
        <v>20</v>
      </c>
      <c r="C4" s="4">
        <v>79</v>
      </c>
      <c r="D4" s="4">
        <v>11</v>
      </c>
      <c r="E4" s="4">
        <v>132</v>
      </c>
      <c r="F4" s="5">
        <v>0.9631944444444445</v>
      </c>
      <c r="G4" s="4"/>
      <c r="H4" s="6" t="s">
        <v>0</v>
      </c>
      <c r="I4" s="4"/>
      <c r="J4" s="7"/>
      <c r="K4" s="8">
        <f>F4</f>
        <v>0.9631944444444445</v>
      </c>
      <c r="L4" s="8">
        <f aca="true" t="shared" si="1" ref="L4:L15">K4</f>
        <v>0.9631944444444445</v>
      </c>
      <c r="M4" s="1">
        <f t="shared" si="0"/>
        <v>1387</v>
      </c>
      <c r="N4" s="4"/>
      <c r="O4" s="9">
        <f>MAX('Dose vs. time'!$P$11*(M4-'Dose vs. time'!$E$6)+'Dose vs. time'!$I$6,0)</f>
        <v>14352919891989.197</v>
      </c>
    </row>
    <row r="5" spans="1:15" ht="12.75">
      <c r="A5" s="4">
        <v>6</v>
      </c>
      <c r="B5" s="4">
        <v>20</v>
      </c>
      <c r="C5" s="4">
        <v>107</v>
      </c>
      <c r="D5" s="4">
        <v>9</v>
      </c>
      <c r="E5" s="4">
        <v>130</v>
      </c>
      <c r="F5" s="5">
        <v>0.05277777777777778</v>
      </c>
      <c r="G5" s="4"/>
      <c r="H5" s="6" t="s">
        <v>54</v>
      </c>
      <c r="I5" s="4"/>
      <c r="J5" s="7"/>
      <c r="K5" s="8">
        <f>F5+1</f>
        <v>1.0527777777777778</v>
      </c>
      <c r="L5" s="8">
        <f t="shared" si="1"/>
        <v>1.0527777777777778</v>
      </c>
      <c r="M5" s="1">
        <f t="shared" si="0"/>
        <v>1516</v>
      </c>
      <c r="N5" s="4"/>
      <c r="O5" s="9">
        <f>MAX('Dose vs. time'!$P$11*(M5-'Dose vs. time'!$E$6)+'Dose vs. time'!$I$6,0)</f>
        <v>21103881188118.812</v>
      </c>
    </row>
    <row r="6" spans="1:15" ht="12.75">
      <c r="A6" s="4">
        <v>6</v>
      </c>
      <c r="B6" s="4">
        <v>20</v>
      </c>
      <c r="C6" s="4">
        <v>135</v>
      </c>
      <c r="D6" s="4">
        <v>8</v>
      </c>
      <c r="E6" s="4">
        <v>130</v>
      </c>
      <c r="F6" s="5">
        <v>0.21041666666666667</v>
      </c>
      <c r="H6" s="6" t="s">
        <v>54</v>
      </c>
      <c r="I6" s="4"/>
      <c r="J6" s="7"/>
      <c r="K6" s="8">
        <f>F6+1</f>
        <v>1.2104166666666667</v>
      </c>
      <c r="L6" s="8">
        <f t="shared" si="1"/>
        <v>1.2104166666666667</v>
      </c>
      <c r="M6" s="1">
        <f t="shared" si="0"/>
        <v>1743</v>
      </c>
      <c r="N6" s="4"/>
      <c r="O6" s="9">
        <f>MAX('Dose vs. time'!$P$11*(M6-'Dose vs. time'!$E$6)+'Dose vs. time'!$I$6,0)</f>
        <v>32983479747974.797</v>
      </c>
    </row>
    <row r="7" spans="1:15" ht="12.75">
      <c r="A7" s="4">
        <v>6</v>
      </c>
      <c r="B7" s="4">
        <v>20</v>
      </c>
      <c r="C7" s="4">
        <v>166</v>
      </c>
      <c r="D7" s="4">
        <v>6</v>
      </c>
      <c r="E7" s="4">
        <v>130</v>
      </c>
      <c r="F7" s="5">
        <v>0.28055555555555556</v>
      </c>
      <c r="H7" s="6" t="s">
        <v>54</v>
      </c>
      <c r="I7" s="4"/>
      <c r="J7" s="7"/>
      <c r="K7" s="8">
        <f>F7+1</f>
        <v>1.2805555555555554</v>
      </c>
      <c r="L7" s="8">
        <f t="shared" si="1"/>
        <v>1.2805555555555554</v>
      </c>
      <c r="M7" s="1">
        <f t="shared" si="0"/>
        <v>1843.9999999999998</v>
      </c>
      <c r="N7" s="4"/>
      <c r="O7" s="9">
        <f>MAX('Dose vs. time'!$P$11*(M7-'Dose vs. time'!$E$6)+'Dose vs. time'!$I$6,0)</f>
        <v>38269116111611.15</v>
      </c>
    </row>
    <row r="8" spans="1:15" ht="12.75">
      <c r="A8" s="4">
        <v>6</v>
      </c>
      <c r="B8" s="4">
        <v>20</v>
      </c>
      <c r="C8" s="4">
        <v>212</v>
      </c>
      <c r="D8" s="4">
        <v>8.3</v>
      </c>
      <c r="E8" s="4">
        <v>122.4</v>
      </c>
      <c r="F8" s="5">
        <v>0.5222222222222223</v>
      </c>
      <c r="H8" s="6" t="s">
        <v>54</v>
      </c>
      <c r="I8" s="4"/>
      <c r="J8" s="7"/>
      <c r="K8" s="8">
        <f>F8+1</f>
        <v>1.5222222222222221</v>
      </c>
      <c r="L8" s="8">
        <f t="shared" si="1"/>
        <v>1.5222222222222221</v>
      </c>
      <c r="M8" s="1">
        <f t="shared" si="0"/>
        <v>2192</v>
      </c>
      <c r="N8" s="4"/>
      <c r="O8" s="9">
        <f>MAX('Dose vs. time'!$P$11*(M8-'Dose vs. time'!$E$6)+'Dose vs. time'!$I$6,0)</f>
        <v>56481011701170.12</v>
      </c>
    </row>
    <row r="9" spans="1:15" ht="12.75">
      <c r="A9" s="4">
        <v>6</v>
      </c>
      <c r="B9" s="4">
        <v>20</v>
      </c>
      <c r="C9" s="4">
        <v>243</v>
      </c>
      <c r="D9" s="4">
        <v>5</v>
      </c>
      <c r="E9" s="4">
        <v>110</v>
      </c>
      <c r="F9" s="5">
        <v>0.720138888888889</v>
      </c>
      <c r="H9" s="6" t="s">
        <v>54</v>
      </c>
      <c r="I9" s="4"/>
      <c r="J9" s="7"/>
      <c r="K9" s="8">
        <f>F9+1</f>
        <v>1.720138888888889</v>
      </c>
      <c r="L9" s="8">
        <f t="shared" si="1"/>
        <v>1.720138888888889</v>
      </c>
      <c r="M9" s="1">
        <f t="shared" si="0"/>
        <v>2477.0000000000005</v>
      </c>
      <c r="N9" s="4"/>
      <c r="O9" s="9">
        <f>MAX('Dose vs. time'!$P$11*(M9-'Dose vs. time'!$E$6)+'Dose vs. time'!$I$6,0)</f>
        <v>71395926192619.28</v>
      </c>
    </row>
    <row r="10" spans="1:15" ht="12.75">
      <c r="A10" s="4">
        <v>6</v>
      </c>
      <c r="B10" s="4">
        <v>20</v>
      </c>
      <c r="C10" s="4">
        <v>272</v>
      </c>
      <c r="D10" s="4">
        <v>5</v>
      </c>
      <c r="E10" s="4">
        <v>127</v>
      </c>
      <c r="F10" s="5">
        <v>0.8368055555555555</v>
      </c>
      <c r="H10" s="6" t="s">
        <v>54</v>
      </c>
      <c r="I10" s="4"/>
      <c r="J10" s="7"/>
      <c r="K10" s="8">
        <f>F10+1</f>
        <v>1.8368055555555554</v>
      </c>
      <c r="L10" s="8">
        <f t="shared" si="1"/>
        <v>1.8368055555555554</v>
      </c>
      <c r="M10" s="1">
        <f t="shared" si="0"/>
        <v>2644.9999999999995</v>
      </c>
      <c r="N10" s="4"/>
      <c r="O10" s="9">
        <f>MAX('Dose vs. time'!$P$11*(M10-'Dose vs. time'!$E$6)+'Dose vs. time'!$I$6,0)</f>
        <v>80187875787578.73</v>
      </c>
    </row>
    <row r="11" spans="6:15" ht="12.75">
      <c r="F11" s="4"/>
      <c r="H11" s="6"/>
      <c r="I11" s="4"/>
      <c r="J11" s="7"/>
      <c r="K11" s="8"/>
      <c r="L11" s="8"/>
      <c r="M11" s="1"/>
      <c r="N11" s="4"/>
      <c r="O11" s="9"/>
    </row>
    <row r="12" spans="8:15" ht="12.75">
      <c r="H12" s="6"/>
      <c r="I12" s="4"/>
      <c r="J12" s="7"/>
      <c r="K12" s="8"/>
      <c r="L12" s="8"/>
      <c r="M12" s="1"/>
      <c r="N12" s="4"/>
      <c r="O12" s="9"/>
    </row>
    <row r="13" spans="8:15" ht="12.75">
      <c r="H13" s="6"/>
      <c r="I13" s="4"/>
      <c r="J13" s="7"/>
      <c r="K13" s="8"/>
      <c r="L13" s="8"/>
      <c r="M13" s="1"/>
      <c r="N13" s="4"/>
      <c r="O13" s="9"/>
    </row>
    <row r="14" spans="8:15" ht="12.75">
      <c r="H14" s="6"/>
      <c r="I14" s="4"/>
      <c r="J14" s="7"/>
      <c r="K14" s="8"/>
      <c r="L14" s="8"/>
      <c r="M14" s="1"/>
      <c r="N14" s="4"/>
      <c r="O14" s="9"/>
    </row>
    <row r="15" spans="8:15" ht="12.75">
      <c r="H15" s="6"/>
      <c r="I15" s="4"/>
      <c r="J15" s="7"/>
      <c r="K15" s="8"/>
      <c r="L15" s="8"/>
      <c r="M15" s="1"/>
      <c r="N15" s="4"/>
      <c r="O15" s="9"/>
    </row>
    <row r="16" spans="1:15" ht="12.75">
      <c r="A16" s="4">
        <v>6</v>
      </c>
      <c r="B16" s="4">
        <v>30</v>
      </c>
      <c r="C16" s="4">
        <v>25</v>
      </c>
      <c r="D16" s="4">
        <v>50</v>
      </c>
      <c r="E16" s="4">
        <v>179</v>
      </c>
      <c r="F16" s="4"/>
      <c r="G16" s="4"/>
      <c r="H16" s="6" t="s">
        <v>0</v>
      </c>
      <c r="I16" s="5" t="s">
        <v>16</v>
      </c>
      <c r="J16" s="10" t="s">
        <v>55</v>
      </c>
      <c r="K16" s="8">
        <f>TIMEVALUE(I16)</f>
        <v>0.27638888888888885</v>
      </c>
      <c r="L16" s="8">
        <f>K16+0.5</f>
        <v>0.7763888888888888</v>
      </c>
      <c r="M16" s="1">
        <f>L16*24*60</f>
        <v>1118</v>
      </c>
      <c r="N16" s="4"/>
      <c r="O16" s="9">
        <f>MAX('Dose vs. time'!$P$11*(M16-'Dose vs. time'!$E$6)+'Dose vs. time'!$I$6,0)</f>
        <v>275333933393.33936</v>
      </c>
    </row>
    <row r="17" spans="1:15" ht="12.75">
      <c r="A17" s="4">
        <v>6</v>
      </c>
      <c r="B17" s="4">
        <v>30</v>
      </c>
      <c r="C17" s="4">
        <v>53</v>
      </c>
      <c r="D17" s="4">
        <v>52</v>
      </c>
      <c r="E17" s="4">
        <v>178</v>
      </c>
      <c r="F17" s="4"/>
      <c r="G17" s="4"/>
      <c r="H17" s="6" t="s">
        <v>0</v>
      </c>
      <c r="I17" s="5" t="s">
        <v>41</v>
      </c>
      <c r="J17" s="10" t="s">
        <v>55</v>
      </c>
      <c r="K17" s="8">
        <f>TIMEVALUE(I17)</f>
        <v>0.34861111111111115</v>
      </c>
      <c r="L17" s="8">
        <f>K17+0.5</f>
        <v>0.8486111111111112</v>
      </c>
      <c r="M17" s="1">
        <f>L17*24*60</f>
        <v>1222</v>
      </c>
      <c r="N17" s="4"/>
      <c r="O17" s="9">
        <f>MAX('Dose vs. time'!$P$11*(M17-'Dose vs. time'!$E$6)+'Dose vs. time'!$I$6,0)</f>
        <v>5717969396939.693</v>
      </c>
    </row>
    <row r="18" spans="1:15" ht="12.75">
      <c r="A18" s="4">
        <v>6</v>
      </c>
      <c r="B18" s="4">
        <v>30</v>
      </c>
      <c r="C18" s="4">
        <v>80</v>
      </c>
      <c r="D18" s="4">
        <v>51.9</v>
      </c>
      <c r="E18" s="4">
        <v>173.9</v>
      </c>
      <c r="F18" s="5">
        <v>0.9638888888888889</v>
      </c>
      <c r="G18" s="4"/>
      <c r="H18" s="6" t="s">
        <v>0</v>
      </c>
      <c r="I18" s="4"/>
      <c r="J18" s="7"/>
      <c r="K18" s="8">
        <f>F18</f>
        <v>0.9638888888888889</v>
      </c>
      <c r="L18" s="8">
        <f>K18</f>
        <v>0.9638888888888889</v>
      </c>
      <c r="M18" s="1">
        <f>L18*24*60</f>
        <v>1388</v>
      </c>
      <c r="N18" s="4"/>
      <c r="O18" s="9">
        <f>MAX('Dose vs. time'!$P$11*(M18-'Dose vs. time'!$E$6)+'Dose vs. time'!$I$6,0)</f>
        <v>14405252925292.53</v>
      </c>
    </row>
    <row r="19" spans="1:15" ht="12.75">
      <c r="A19" s="4">
        <v>6</v>
      </c>
      <c r="B19" s="4">
        <v>30</v>
      </c>
      <c r="C19" s="4">
        <v>108</v>
      </c>
      <c r="D19" s="4">
        <v>49</v>
      </c>
      <c r="E19" s="4">
        <v>173</v>
      </c>
      <c r="F19" s="5">
        <v>0.05347222222222222</v>
      </c>
      <c r="G19" s="4"/>
      <c r="H19" s="6" t="s">
        <v>54</v>
      </c>
      <c r="I19" s="4"/>
      <c r="J19" s="7"/>
      <c r="K19" s="8">
        <f>F19+1</f>
        <v>1.0534722222222221</v>
      </c>
      <c r="L19" s="8">
        <f>K19</f>
        <v>1.0534722222222221</v>
      </c>
      <c r="M19" s="1">
        <f>L19*24*60</f>
        <v>1517</v>
      </c>
      <c r="N19" s="4"/>
      <c r="O19" s="9">
        <f>MAX('Dose vs. time'!$P$11*(M19-'Dose vs. time'!$E$6)+'Dose vs. time'!$I$6,0)</f>
        <v>21156214221422.14</v>
      </c>
    </row>
    <row r="20" spans="1:15" ht="12.75">
      <c r="A20" s="4">
        <v>6</v>
      </c>
      <c r="B20" s="4">
        <v>30</v>
      </c>
      <c r="C20" s="4">
        <v>136</v>
      </c>
      <c r="D20" s="4">
        <v>53</v>
      </c>
      <c r="E20" s="4">
        <v>173</v>
      </c>
      <c r="F20" s="5">
        <v>0.21180555555555555</v>
      </c>
      <c r="G20" s="4"/>
      <c r="H20" s="6" t="s">
        <v>54</v>
      </c>
      <c r="I20" s="4"/>
      <c r="J20" s="7"/>
      <c r="K20" s="8">
        <f>F20+1</f>
        <v>1.2118055555555556</v>
      </c>
      <c r="L20" s="8">
        <f aca="true" t="shared" si="2" ref="L20:L29">K20</f>
        <v>1.2118055555555556</v>
      </c>
      <c r="M20" s="1">
        <f aca="true" t="shared" si="3" ref="M20:M29">L20*24*60</f>
        <v>1745.0000000000002</v>
      </c>
      <c r="N20" s="4"/>
      <c r="O20" s="9">
        <f>MAX('Dose vs. time'!$P$11*(M20-'Dose vs. time'!$E$6)+'Dose vs. time'!$I$6,0)</f>
        <v>33088145814581.47</v>
      </c>
    </row>
    <row r="21" spans="1:15" ht="12.75">
      <c r="A21" s="4">
        <v>6</v>
      </c>
      <c r="B21" s="4">
        <v>30</v>
      </c>
      <c r="C21" s="4">
        <v>167</v>
      </c>
      <c r="D21" s="4">
        <v>43</v>
      </c>
      <c r="E21" s="4">
        <v>175</v>
      </c>
      <c r="F21" s="5">
        <v>0.28194444444444444</v>
      </c>
      <c r="G21" s="4"/>
      <c r="H21" s="6" t="s">
        <v>54</v>
      </c>
      <c r="I21" s="4"/>
      <c r="J21" s="7"/>
      <c r="K21" s="8">
        <f>F21+1</f>
        <v>1.2819444444444446</v>
      </c>
      <c r="L21" s="8">
        <f t="shared" si="2"/>
        <v>1.2819444444444446</v>
      </c>
      <c r="M21" s="1">
        <f t="shared" si="3"/>
        <v>1846.0000000000002</v>
      </c>
      <c r="N21" s="4"/>
      <c r="O21" s="9">
        <f>MAX('Dose vs. time'!$P$11*(M21-'Dose vs. time'!$E$6)+'Dose vs. time'!$I$6,0)</f>
        <v>38373782178217.83</v>
      </c>
    </row>
    <row r="22" spans="1:15" ht="12.75">
      <c r="A22" s="4">
        <v>6</v>
      </c>
      <c r="B22" s="4">
        <v>30</v>
      </c>
      <c r="C22" s="4">
        <v>213</v>
      </c>
      <c r="D22" s="4">
        <v>56.1</v>
      </c>
      <c r="E22" s="4">
        <v>163</v>
      </c>
      <c r="F22" s="5">
        <v>0.5236111111111111</v>
      </c>
      <c r="G22" s="4"/>
      <c r="H22" s="6" t="s">
        <v>54</v>
      </c>
      <c r="I22" s="4"/>
      <c r="J22" s="7"/>
      <c r="K22" s="8">
        <f>F22+1</f>
        <v>1.5236111111111112</v>
      </c>
      <c r="L22" s="8">
        <f t="shared" si="2"/>
        <v>1.5236111111111112</v>
      </c>
      <c r="M22" s="1">
        <f t="shared" si="3"/>
        <v>2194</v>
      </c>
      <c r="N22" s="4"/>
      <c r="O22" s="9">
        <f>MAX('Dose vs. time'!$P$11*(M22-'Dose vs. time'!$E$6)+'Dose vs. time'!$I$6,0)</f>
        <v>56585677767776.77</v>
      </c>
    </row>
    <row r="23" spans="1:15" ht="12.75">
      <c r="A23" s="4">
        <v>6</v>
      </c>
      <c r="B23" s="4">
        <v>30</v>
      </c>
      <c r="C23" s="4">
        <v>244</v>
      </c>
      <c r="D23" s="4">
        <v>42</v>
      </c>
      <c r="E23" s="4">
        <v>147</v>
      </c>
      <c r="F23" s="5">
        <v>0.720138888888889</v>
      </c>
      <c r="G23" s="4"/>
      <c r="H23" s="6" t="s">
        <v>54</v>
      </c>
      <c r="I23" s="4"/>
      <c r="J23" s="7"/>
      <c r="K23" s="8">
        <f>F23+1</f>
        <v>1.720138888888889</v>
      </c>
      <c r="L23" s="8">
        <f t="shared" si="2"/>
        <v>1.720138888888889</v>
      </c>
      <c r="M23" s="1">
        <f t="shared" si="3"/>
        <v>2477.0000000000005</v>
      </c>
      <c r="N23" s="4"/>
      <c r="O23" s="9">
        <f>MAX('Dose vs. time'!$P$11*(M23-'Dose vs. time'!$E$6)+'Dose vs. time'!$I$6,0)</f>
        <v>71395926192619.28</v>
      </c>
    </row>
    <row r="24" spans="1:15" ht="12.75">
      <c r="A24" s="4">
        <v>6</v>
      </c>
      <c r="B24" s="4">
        <v>30</v>
      </c>
      <c r="C24" s="4">
        <v>273</v>
      </c>
      <c r="D24" s="4">
        <v>48</v>
      </c>
      <c r="E24" s="4">
        <v>171</v>
      </c>
      <c r="F24" s="5">
        <v>0.8381944444444445</v>
      </c>
      <c r="G24" s="4"/>
      <c r="H24" s="6" t="s">
        <v>54</v>
      </c>
      <c r="I24" s="4"/>
      <c r="J24" s="7"/>
      <c r="K24" s="8">
        <f>F24+1</f>
        <v>1.8381944444444445</v>
      </c>
      <c r="L24" s="8">
        <f t="shared" si="2"/>
        <v>1.8381944444444445</v>
      </c>
      <c r="M24" s="1">
        <f t="shared" si="3"/>
        <v>2647</v>
      </c>
      <c r="N24" s="4"/>
      <c r="O24" s="9">
        <f>MAX('Dose vs. time'!$P$11*(M24-'Dose vs. time'!$E$6)+'Dose vs. time'!$I$6,0)</f>
        <v>80292541854185.4</v>
      </c>
    </row>
    <row r="25" spans="6:15" ht="12.75">
      <c r="F25" s="4"/>
      <c r="H25" s="6"/>
      <c r="I25" s="4"/>
      <c r="J25" s="7"/>
      <c r="K25" s="8"/>
      <c r="L25" s="8"/>
      <c r="M25" s="1"/>
      <c r="N25" s="4"/>
      <c r="O25" s="9"/>
    </row>
    <row r="26" spans="8:15" ht="12.75">
      <c r="H26" s="6"/>
      <c r="I26" s="4"/>
      <c r="J26" s="7"/>
      <c r="K26" s="8"/>
      <c r="L26" s="8"/>
      <c r="M26" s="1"/>
      <c r="N26" s="4"/>
      <c r="O26" s="9"/>
    </row>
    <row r="27" spans="8:15" ht="12.75">
      <c r="H27" s="6"/>
      <c r="I27" s="4"/>
      <c r="J27" s="7"/>
      <c r="K27" s="8"/>
      <c r="L27" s="8"/>
      <c r="M27" s="1"/>
      <c r="N27" s="4"/>
      <c r="O27" s="9"/>
    </row>
    <row r="28" spans="8:15" ht="12.75">
      <c r="H28" s="6"/>
      <c r="I28" s="4"/>
      <c r="J28" s="7"/>
      <c r="K28" s="8"/>
      <c r="L28" s="8"/>
      <c r="M28" s="1"/>
      <c r="N28" s="4"/>
      <c r="O28" s="9"/>
    </row>
    <row r="29" spans="8:15" ht="12.75">
      <c r="H29" s="6"/>
      <c r="I29" s="4"/>
      <c r="J29" s="7"/>
      <c r="K29" s="8"/>
      <c r="L29" s="8"/>
      <c r="M29" s="1"/>
      <c r="N29" s="4"/>
      <c r="O29" s="9"/>
    </row>
    <row r="30" spans="1:15" ht="12.75">
      <c r="A30" s="4">
        <v>6</v>
      </c>
      <c r="B30" s="4">
        <v>40</v>
      </c>
      <c r="C30" s="4">
        <v>26</v>
      </c>
      <c r="D30" s="4">
        <v>96</v>
      </c>
      <c r="E30" s="4">
        <v>227</v>
      </c>
      <c r="F30" s="4"/>
      <c r="G30" s="4"/>
      <c r="H30" s="6" t="s">
        <v>0</v>
      </c>
      <c r="I30" s="5" t="s">
        <v>17</v>
      </c>
      <c r="J30" s="10" t="s">
        <v>55</v>
      </c>
      <c r="K30" s="8">
        <f>TIMEVALUE(I30)</f>
        <v>0.27708333333333335</v>
      </c>
      <c r="L30" s="8">
        <f>K30+0.5</f>
        <v>0.7770833333333333</v>
      </c>
      <c r="M30" s="1">
        <f>L30*24*60</f>
        <v>1119</v>
      </c>
      <c r="N30" s="4"/>
      <c r="O30" s="9">
        <f>MAX('Dose vs. time'!$P$11*(M30-'Dose vs. time'!$E$6)+'Dose vs. time'!$I$6,0)</f>
        <v>327666966696.6697</v>
      </c>
    </row>
    <row r="31" spans="1:15" ht="12.75">
      <c r="A31" s="4">
        <v>6</v>
      </c>
      <c r="B31" s="4">
        <v>40</v>
      </c>
      <c r="C31" s="4">
        <v>54</v>
      </c>
      <c r="D31" s="4">
        <v>103</v>
      </c>
      <c r="E31" s="4">
        <v>219</v>
      </c>
      <c r="F31" s="4"/>
      <c r="G31" s="4"/>
      <c r="H31" s="6" t="s">
        <v>0</v>
      </c>
      <c r="I31" s="5" t="s">
        <v>42</v>
      </c>
      <c r="J31" s="10" t="s">
        <v>55</v>
      </c>
      <c r="K31" s="8">
        <f>TIMEVALUE(I31)</f>
        <v>0.34930555555555554</v>
      </c>
      <c r="L31" s="8">
        <f>K31+0.5</f>
        <v>0.8493055555555555</v>
      </c>
      <c r="M31" s="1">
        <f>L31*24*60</f>
        <v>1223</v>
      </c>
      <c r="N31" s="4"/>
      <c r="O31" s="9">
        <f>MAX('Dose vs. time'!$P$11*(M31-'Dose vs. time'!$E$6)+'Dose vs. time'!$I$6,0)</f>
        <v>5770302430243.024</v>
      </c>
    </row>
    <row r="32" spans="1:15" ht="12.75">
      <c r="A32" s="4">
        <v>6</v>
      </c>
      <c r="B32" s="4">
        <v>40</v>
      </c>
      <c r="C32" s="4">
        <v>81</v>
      </c>
      <c r="D32" s="4">
        <v>95.9</v>
      </c>
      <c r="E32" s="4">
        <v>219.8</v>
      </c>
      <c r="F32" s="5">
        <v>0.9652777777777778</v>
      </c>
      <c r="G32" s="4"/>
      <c r="H32" s="6" t="s">
        <v>0</v>
      </c>
      <c r="I32" s="4"/>
      <c r="J32" s="7"/>
      <c r="K32" s="8">
        <f>F32</f>
        <v>0.9652777777777778</v>
      </c>
      <c r="L32" s="8">
        <f>K32</f>
        <v>0.9652777777777778</v>
      </c>
      <c r="M32" s="1">
        <f>L32*24*60</f>
        <v>1390</v>
      </c>
      <c r="N32" s="4"/>
      <c r="O32" s="9">
        <f>MAX('Dose vs. time'!$P$11*(M32-'Dose vs. time'!$E$6)+'Dose vs. time'!$I$6,0)</f>
        <v>14509918991899.19</v>
      </c>
    </row>
    <row r="33" spans="1:15" ht="12.75">
      <c r="A33" s="4">
        <v>6</v>
      </c>
      <c r="B33" s="4">
        <v>40</v>
      </c>
      <c r="C33" s="4">
        <v>109</v>
      </c>
      <c r="D33" s="4">
        <v>93</v>
      </c>
      <c r="E33" s="4">
        <v>215</v>
      </c>
      <c r="F33" s="5">
        <v>0.05416666666666667</v>
      </c>
      <c r="G33" s="4"/>
      <c r="H33" s="6" t="s">
        <v>54</v>
      </c>
      <c r="I33" s="4"/>
      <c r="J33" s="7"/>
      <c r="K33" s="8">
        <f>F33+1</f>
        <v>1.0541666666666667</v>
      </c>
      <c r="L33" s="8">
        <f>K33</f>
        <v>1.0541666666666667</v>
      </c>
      <c r="M33" s="1">
        <f>L33*24*60</f>
        <v>1518</v>
      </c>
      <c r="N33" s="4"/>
      <c r="O33" s="9">
        <f>MAX('Dose vs. time'!$P$11*(M33-'Dose vs. time'!$E$6)+'Dose vs. time'!$I$6,0)</f>
        <v>21208547254725.473</v>
      </c>
    </row>
    <row r="34" spans="1:15" ht="12.75">
      <c r="A34" s="4">
        <v>6</v>
      </c>
      <c r="B34" s="4">
        <v>40</v>
      </c>
      <c r="C34" s="4">
        <v>137</v>
      </c>
      <c r="D34" s="4">
        <v>96</v>
      </c>
      <c r="E34" s="4">
        <v>219</v>
      </c>
      <c r="F34" s="5">
        <v>0.21180555555555555</v>
      </c>
      <c r="H34" s="6" t="s">
        <v>54</v>
      </c>
      <c r="I34" s="4"/>
      <c r="J34" s="7"/>
      <c r="K34" s="8">
        <f>F34+1</f>
        <v>1.2118055555555556</v>
      </c>
      <c r="L34" s="8">
        <f aca="true" t="shared" si="4" ref="L34:L43">K34</f>
        <v>1.2118055555555556</v>
      </c>
      <c r="M34" s="1">
        <f aca="true" t="shared" si="5" ref="M34:M43">L34*24*60</f>
        <v>1745.0000000000002</v>
      </c>
      <c r="N34" s="4"/>
      <c r="O34" s="9">
        <f>MAX('Dose vs. time'!$P$11*(M34-'Dose vs. time'!$E$6)+'Dose vs. time'!$I$6,0)</f>
        <v>33088145814581.47</v>
      </c>
    </row>
    <row r="35" spans="1:15" ht="12.75">
      <c r="A35" s="4">
        <v>6</v>
      </c>
      <c r="B35" s="4">
        <v>40</v>
      </c>
      <c r="C35" s="4">
        <v>168</v>
      </c>
      <c r="D35" s="4">
        <v>91</v>
      </c>
      <c r="E35" s="4">
        <v>217</v>
      </c>
      <c r="F35" s="5">
        <v>0.2826388888888889</v>
      </c>
      <c r="H35" s="6" t="s">
        <v>54</v>
      </c>
      <c r="I35" s="4"/>
      <c r="J35" s="7"/>
      <c r="K35" s="8">
        <f>F35+1</f>
        <v>1.2826388888888889</v>
      </c>
      <c r="L35" s="8">
        <f t="shared" si="4"/>
        <v>1.2826388888888889</v>
      </c>
      <c r="M35" s="1">
        <f t="shared" si="5"/>
        <v>1847</v>
      </c>
      <c r="N35" s="4"/>
      <c r="O35" s="9">
        <f>MAX('Dose vs. time'!$P$11*(M35-'Dose vs. time'!$E$6)+'Dose vs. time'!$I$6,0)</f>
        <v>38426115211521.15</v>
      </c>
    </row>
    <row r="36" spans="1:15" ht="12.75">
      <c r="A36" s="4">
        <v>6</v>
      </c>
      <c r="B36" s="4">
        <v>40</v>
      </c>
      <c r="C36" s="4">
        <v>214</v>
      </c>
      <c r="D36" s="4">
        <v>96</v>
      </c>
      <c r="E36" s="4">
        <v>203</v>
      </c>
      <c r="F36" s="5">
        <v>0.5243055555555556</v>
      </c>
      <c r="H36" s="6" t="s">
        <v>54</v>
      </c>
      <c r="I36" s="4"/>
      <c r="J36" s="7"/>
      <c r="K36" s="8">
        <f>F36+1</f>
        <v>1.5243055555555556</v>
      </c>
      <c r="L36" s="8">
        <f t="shared" si="4"/>
        <v>1.5243055555555556</v>
      </c>
      <c r="M36" s="1">
        <f t="shared" si="5"/>
        <v>2195</v>
      </c>
      <c r="N36" s="4"/>
      <c r="O36" s="9">
        <f>MAX('Dose vs. time'!$P$11*(M36-'Dose vs. time'!$E$6)+'Dose vs. time'!$I$6,0)</f>
        <v>56638010801080.1</v>
      </c>
    </row>
    <row r="37" spans="1:15" ht="12.75">
      <c r="A37" s="4">
        <v>6</v>
      </c>
      <c r="B37" s="4">
        <v>40</v>
      </c>
      <c r="C37" s="4">
        <v>245</v>
      </c>
      <c r="D37" s="4">
        <v>83</v>
      </c>
      <c r="E37" s="4">
        <v>186</v>
      </c>
      <c r="F37" s="5">
        <v>0.7208333333333333</v>
      </c>
      <c r="H37" s="6" t="s">
        <v>54</v>
      </c>
      <c r="I37" s="4"/>
      <c r="J37" s="7"/>
      <c r="K37" s="8">
        <f>F37+1</f>
        <v>1.7208333333333332</v>
      </c>
      <c r="L37" s="8">
        <f t="shared" si="4"/>
        <v>1.7208333333333332</v>
      </c>
      <c r="M37" s="1">
        <f t="shared" si="5"/>
        <v>2478</v>
      </c>
      <c r="N37" s="4"/>
      <c r="O37" s="9">
        <f>MAX('Dose vs. time'!$P$11*(M37-'Dose vs. time'!$E$6)+'Dose vs. time'!$I$6,0)</f>
        <v>71448259225922.6</v>
      </c>
    </row>
    <row r="38" spans="1:15" ht="12.75">
      <c r="A38" s="4">
        <v>6</v>
      </c>
      <c r="B38" s="4">
        <v>40</v>
      </c>
      <c r="C38" s="4">
        <v>274</v>
      </c>
      <c r="D38" s="4">
        <v>91</v>
      </c>
      <c r="E38" s="4">
        <v>212</v>
      </c>
      <c r="F38" s="5">
        <v>0.8395833333333332</v>
      </c>
      <c r="H38" s="6" t="s">
        <v>54</v>
      </c>
      <c r="I38" s="4"/>
      <c r="J38" s="7"/>
      <c r="K38" s="8">
        <f>F38+1</f>
        <v>1.8395833333333331</v>
      </c>
      <c r="L38" s="8">
        <f t="shared" si="4"/>
        <v>1.8395833333333331</v>
      </c>
      <c r="M38" s="1">
        <f t="shared" si="5"/>
        <v>2648.9999999999995</v>
      </c>
      <c r="N38" s="4"/>
      <c r="O38" s="9">
        <f>MAX('Dose vs. time'!$P$11*(M38-'Dose vs. time'!$E$6)+'Dose vs. time'!$I$6,0)</f>
        <v>80397207920792.05</v>
      </c>
    </row>
    <row r="39" spans="6:15" ht="12.75">
      <c r="F39" s="4"/>
      <c r="H39" s="6"/>
      <c r="I39" s="4"/>
      <c r="J39" s="7"/>
      <c r="K39" s="8"/>
      <c r="L39" s="8"/>
      <c r="M39" s="1"/>
      <c r="N39" s="4"/>
      <c r="O39" s="9"/>
    </row>
    <row r="40" spans="8:15" ht="12.75">
      <c r="H40" s="6"/>
      <c r="I40" s="4"/>
      <c r="J40" s="7"/>
      <c r="K40" s="8"/>
      <c r="L40" s="8"/>
      <c r="M40" s="1"/>
      <c r="N40" s="4"/>
      <c r="O40" s="9"/>
    </row>
    <row r="41" spans="8:15" ht="12.75">
      <c r="H41" s="6"/>
      <c r="I41" s="4"/>
      <c r="J41" s="7"/>
      <c r="K41" s="8"/>
      <c r="L41" s="8"/>
      <c r="M41" s="1"/>
      <c r="N41" s="4"/>
      <c r="O41" s="9"/>
    </row>
    <row r="42" spans="8:15" ht="12.75">
      <c r="H42" s="6"/>
      <c r="I42" s="4"/>
      <c r="J42" s="7"/>
      <c r="K42" s="8"/>
      <c r="L42" s="8"/>
      <c r="M42" s="1"/>
      <c r="N42" s="4"/>
      <c r="O42" s="9"/>
    </row>
    <row r="43" spans="8:15" ht="12.75">
      <c r="H43" s="6"/>
      <c r="I43" s="4"/>
      <c r="J43" s="7"/>
      <c r="K43" s="8"/>
      <c r="L43" s="8"/>
      <c r="M43" s="1"/>
      <c r="N43" s="4"/>
      <c r="O43" s="9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O43"/>
  <sheetViews>
    <sheetView workbookViewId="0" topLeftCell="A1">
      <selection activeCell="O41" sqref="O41"/>
    </sheetView>
  </sheetViews>
  <sheetFormatPr defaultColWidth="9.140625" defaultRowHeight="12.75"/>
  <cols>
    <col min="1" max="1" width="4.00390625" style="0" customWidth="1"/>
    <col min="2" max="2" width="3.8515625" style="0" customWidth="1"/>
    <col min="3" max="3" width="4.00390625" style="0" customWidth="1"/>
    <col min="4" max="4" width="6.28125" style="0" customWidth="1"/>
    <col min="5" max="5" width="7.28125" style="0" customWidth="1"/>
    <col min="6" max="6" width="6.8515625" style="0" customWidth="1"/>
    <col min="7" max="7" width="1.8515625" style="0" customWidth="1"/>
    <col min="8" max="8" width="8.28125" style="0" customWidth="1"/>
    <col min="9" max="9" width="6.28125" style="0" customWidth="1"/>
    <col min="10" max="10" width="3.140625" style="0" customWidth="1"/>
    <col min="11" max="11" width="7.7109375" style="0" customWidth="1"/>
    <col min="12" max="12" width="8.140625" style="0" customWidth="1"/>
    <col min="13" max="13" width="8.421875" style="0" customWidth="1"/>
    <col min="14" max="14" width="1.8515625" style="0" customWidth="1"/>
  </cols>
  <sheetData>
    <row r="1" spans="1:15" ht="67.5">
      <c r="A1" s="2" t="s">
        <v>57</v>
      </c>
      <c r="B1" s="3" t="s">
        <v>52</v>
      </c>
      <c r="C1" s="2" t="s">
        <v>58</v>
      </c>
      <c r="D1" s="2" t="s">
        <v>59</v>
      </c>
      <c r="E1" s="2" t="s">
        <v>60</v>
      </c>
      <c r="F1" s="2" t="s">
        <v>62</v>
      </c>
      <c r="G1" s="3"/>
      <c r="H1" s="3" t="s">
        <v>53</v>
      </c>
      <c r="I1" s="2" t="s">
        <v>61</v>
      </c>
      <c r="J1" s="3"/>
      <c r="K1" s="2" t="s">
        <v>63</v>
      </c>
      <c r="L1" s="2" t="s">
        <v>64</v>
      </c>
      <c r="M1" s="2" t="s">
        <v>65</v>
      </c>
      <c r="N1" s="3"/>
      <c r="O1" s="2" t="s">
        <v>72</v>
      </c>
    </row>
    <row r="2" spans="1:15" ht="12.75">
      <c r="A2" s="4">
        <v>7</v>
      </c>
      <c r="B2" s="4">
        <v>20</v>
      </c>
      <c r="C2" s="4">
        <v>27</v>
      </c>
      <c r="D2" s="4">
        <v>19</v>
      </c>
      <c r="E2" s="4">
        <v>218</v>
      </c>
      <c r="F2" s="4"/>
      <c r="G2" s="4"/>
      <c r="H2" s="6" t="s">
        <v>0</v>
      </c>
      <c r="I2" s="5" t="s">
        <v>18</v>
      </c>
      <c r="J2" s="10" t="s">
        <v>55</v>
      </c>
      <c r="K2" s="8">
        <f>TIMEVALUE(I2)</f>
        <v>0.27847222222222223</v>
      </c>
      <c r="L2" s="8">
        <f>K2+0.5</f>
        <v>0.7784722222222222</v>
      </c>
      <c r="M2" s="1">
        <f aca="true" t="shared" si="0" ref="M2:M15">L2*24*60</f>
        <v>1121</v>
      </c>
      <c r="N2" s="4"/>
      <c r="O2" s="9">
        <f>MAX('Dose vs. time'!$P$11*(M2-'Dose vs. time'!$E$6)+'Dose vs. time'!$I$6,0)</f>
        <v>432333033303.3303</v>
      </c>
    </row>
    <row r="3" spans="1:15" ht="12.75">
      <c r="A3" s="4">
        <v>7</v>
      </c>
      <c r="B3" s="4">
        <v>20</v>
      </c>
      <c r="C3" s="4">
        <v>55</v>
      </c>
      <c r="D3" s="4">
        <v>21</v>
      </c>
      <c r="E3" s="4">
        <v>221</v>
      </c>
      <c r="F3" s="4"/>
      <c r="G3" s="4"/>
      <c r="H3" s="6" t="s">
        <v>0</v>
      </c>
      <c r="I3" s="5" t="s">
        <v>43</v>
      </c>
      <c r="J3" s="10" t="s">
        <v>55</v>
      </c>
      <c r="K3" s="8">
        <f>TIMEVALUE(I3)</f>
        <v>0.3506944444444444</v>
      </c>
      <c r="L3" s="8">
        <f>K3+0.5</f>
        <v>0.8506944444444444</v>
      </c>
      <c r="M3" s="1">
        <f t="shared" si="0"/>
        <v>1224.9999999999998</v>
      </c>
      <c r="N3" s="4"/>
      <c r="O3" s="9">
        <f>MAX('Dose vs. time'!$P$11*(M3-'Dose vs. time'!$E$6)+'Dose vs. time'!$I$6,0)</f>
        <v>5874968496849.673</v>
      </c>
    </row>
    <row r="4" spans="1:15" ht="12.75">
      <c r="A4" s="4">
        <v>7</v>
      </c>
      <c r="B4" s="4">
        <v>20</v>
      </c>
      <c r="C4" s="4">
        <v>82</v>
      </c>
      <c r="D4" s="4">
        <v>14.8</v>
      </c>
      <c r="E4" s="4">
        <v>219.9</v>
      </c>
      <c r="F4" s="5">
        <v>0.9659722222222222</v>
      </c>
      <c r="G4" s="4"/>
      <c r="H4" s="6" t="s">
        <v>0</v>
      </c>
      <c r="I4" s="4"/>
      <c r="J4" s="7"/>
      <c r="K4" s="8">
        <f>F4</f>
        <v>0.9659722222222222</v>
      </c>
      <c r="L4" s="8">
        <f aca="true" t="shared" si="1" ref="L4:L15">K4</f>
        <v>0.9659722222222222</v>
      </c>
      <c r="M4" s="1">
        <f t="shared" si="0"/>
        <v>1391</v>
      </c>
      <c r="N4" s="4"/>
      <c r="O4" s="9">
        <f>MAX('Dose vs. time'!$P$11*(M4-'Dose vs. time'!$E$6)+'Dose vs. time'!$I$6,0)</f>
        <v>14562252025202.52</v>
      </c>
    </row>
    <row r="5" spans="1:15" ht="12.75">
      <c r="A5" s="4">
        <v>7</v>
      </c>
      <c r="B5" s="4">
        <v>20</v>
      </c>
      <c r="C5" s="4">
        <v>110</v>
      </c>
      <c r="D5" s="4">
        <v>11</v>
      </c>
      <c r="E5" s="4">
        <v>212</v>
      </c>
      <c r="F5" s="5">
        <v>0.05555555555555555</v>
      </c>
      <c r="G5" s="4"/>
      <c r="H5" s="6" t="s">
        <v>54</v>
      </c>
      <c r="I5" s="4"/>
      <c r="J5" s="7"/>
      <c r="K5" s="8">
        <f>F5+1</f>
        <v>1.0555555555555556</v>
      </c>
      <c r="L5" s="8">
        <f t="shared" si="1"/>
        <v>1.0555555555555556</v>
      </c>
      <c r="M5" s="1">
        <f t="shared" si="0"/>
        <v>1520.0000000000002</v>
      </c>
      <c r="N5" s="4"/>
      <c r="O5" s="9">
        <f>MAX('Dose vs. time'!$P$11*(M5-'Dose vs. time'!$E$6)+'Dose vs. time'!$I$6,0)</f>
        <v>21313213321332.145</v>
      </c>
    </row>
    <row r="6" spans="1:15" ht="12.75">
      <c r="A6" s="4">
        <v>7</v>
      </c>
      <c r="B6" s="4">
        <v>20</v>
      </c>
      <c r="C6" s="4">
        <v>138</v>
      </c>
      <c r="D6" s="4">
        <v>11</v>
      </c>
      <c r="E6" s="4">
        <v>206</v>
      </c>
      <c r="F6" s="5">
        <v>0.21319444444444444</v>
      </c>
      <c r="G6" s="4"/>
      <c r="H6" s="6" t="s">
        <v>54</v>
      </c>
      <c r="I6" s="4"/>
      <c r="J6" s="7"/>
      <c r="K6" s="8">
        <f>F6+1</f>
        <v>1.2131944444444445</v>
      </c>
      <c r="L6" s="8">
        <f t="shared" si="1"/>
        <v>1.2131944444444445</v>
      </c>
      <c r="M6" s="1">
        <f t="shared" si="0"/>
        <v>1747</v>
      </c>
      <c r="N6" s="4"/>
      <c r="O6" s="9">
        <f>MAX('Dose vs. time'!$P$11*(M6-'Dose vs. time'!$E$6)+'Dose vs. time'!$I$6,0)</f>
        <v>33192811881188.117</v>
      </c>
    </row>
    <row r="7" spans="1:15" ht="12.75">
      <c r="A7" s="4">
        <v>7</v>
      </c>
      <c r="B7" s="4">
        <v>20</v>
      </c>
      <c r="C7" s="4">
        <v>169</v>
      </c>
      <c r="D7" s="4">
        <v>11</v>
      </c>
      <c r="E7" s="4">
        <v>213</v>
      </c>
      <c r="F7" s="5">
        <v>0.28402777777777777</v>
      </c>
      <c r="G7" s="4"/>
      <c r="H7" s="6" t="s">
        <v>54</v>
      </c>
      <c r="I7" s="4"/>
      <c r="J7" s="7"/>
      <c r="K7" s="8">
        <f>F7+1</f>
        <v>1.2840277777777778</v>
      </c>
      <c r="L7" s="8">
        <f t="shared" si="1"/>
        <v>1.2840277777777778</v>
      </c>
      <c r="M7" s="1">
        <f t="shared" si="0"/>
        <v>1849</v>
      </c>
      <c r="N7" s="4"/>
      <c r="O7" s="9">
        <f>MAX('Dose vs. time'!$P$11*(M7-'Dose vs. time'!$E$6)+'Dose vs. time'!$I$6,0)</f>
        <v>38530781278127.81</v>
      </c>
    </row>
    <row r="8" spans="1:15" ht="12.75">
      <c r="A8" s="4">
        <v>7</v>
      </c>
      <c r="B8" s="4">
        <v>20</v>
      </c>
      <c r="C8" s="4">
        <v>191</v>
      </c>
      <c r="D8" s="4">
        <v>0</v>
      </c>
      <c r="E8" s="4">
        <v>209</v>
      </c>
      <c r="F8" s="5">
        <v>0.3923611111111111</v>
      </c>
      <c r="G8" s="4"/>
      <c r="H8" s="6" t="s">
        <v>54</v>
      </c>
      <c r="I8" s="4"/>
      <c r="J8" s="7"/>
      <c r="K8" s="8">
        <f aca="true" t="shared" si="2" ref="K8:K15">F8+1</f>
        <v>1.3923611111111112</v>
      </c>
      <c r="L8" s="8">
        <f t="shared" si="1"/>
        <v>1.3923611111111112</v>
      </c>
      <c r="M8" s="1">
        <f t="shared" si="0"/>
        <v>2005.0000000000002</v>
      </c>
      <c r="N8" s="4"/>
      <c r="O8" s="9">
        <f>MAX('Dose vs. time'!$P$11*(M8-'Dose vs. time'!$E$6)+'Dose vs. time'!$I$6,0)</f>
        <v>46694734473447.35</v>
      </c>
    </row>
    <row r="9" spans="1:15" ht="12.75">
      <c r="A9" s="4">
        <v>7</v>
      </c>
      <c r="B9" s="4">
        <v>20</v>
      </c>
      <c r="C9" s="4">
        <v>215</v>
      </c>
      <c r="D9" s="4">
        <v>18</v>
      </c>
      <c r="E9" s="4">
        <v>209</v>
      </c>
      <c r="F9" s="5">
        <v>0.5256944444444445</v>
      </c>
      <c r="G9" s="4"/>
      <c r="H9" s="6" t="s">
        <v>54</v>
      </c>
      <c r="I9" s="4"/>
      <c r="J9" s="7"/>
      <c r="K9" s="8">
        <f t="shared" si="2"/>
        <v>1.5256944444444445</v>
      </c>
      <c r="L9" s="8">
        <f t="shared" si="1"/>
        <v>1.5256944444444445</v>
      </c>
      <c r="M9" s="1">
        <f t="shared" si="0"/>
        <v>2197</v>
      </c>
      <c r="N9" s="4"/>
      <c r="O9" s="9">
        <f>MAX('Dose vs. time'!$P$11*(M9-'Dose vs. time'!$E$6)+'Dose vs. time'!$I$6,0)</f>
        <v>56742676867686.766</v>
      </c>
    </row>
    <row r="10" spans="1:15" ht="12.75">
      <c r="A10" s="4">
        <v>7</v>
      </c>
      <c r="B10" s="4">
        <v>20</v>
      </c>
      <c r="C10" s="4">
        <v>246</v>
      </c>
      <c r="D10" s="4">
        <v>12</v>
      </c>
      <c r="E10" s="4">
        <v>181</v>
      </c>
      <c r="F10" s="5">
        <v>0.7229166666666668</v>
      </c>
      <c r="G10" s="4"/>
      <c r="H10" s="6" t="s">
        <v>54</v>
      </c>
      <c r="I10" s="4"/>
      <c r="J10" s="7"/>
      <c r="K10" s="8">
        <f t="shared" si="2"/>
        <v>1.7229166666666669</v>
      </c>
      <c r="L10" s="8">
        <f t="shared" si="1"/>
        <v>1.7229166666666669</v>
      </c>
      <c r="M10" s="1">
        <f t="shared" si="0"/>
        <v>2481.0000000000005</v>
      </c>
      <c r="N10" s="4"/>
      <c r="O10" s="9">
        <f>MAX('Dose vs. time'!$P$11*(M10-'Dose vs. time'!$E$6)+'Dose vs. time'!$I$6,0)</f>
        <v>71605258325832.61</v>
      </c>
    </row>
    <row r="11" spans="1:15" ht="12.75">
      <c r="A11" s="4">
        <v>7</v>
      </c>
      <c r="B11" s="4">
        <v>20</v>
      </c>
      <c r="C11" s="4">
        <v>275</v>
      </c>
      <c r="D11" s="4">
        <v>13</v>
      </c>
      <c r="E11" s="4">
        <v>212</v>
      </c>
      <c r="F11" s="5">
        <v>0.8416666666666667</v>
      </c>
      <c r="G11" s="4"/>
      <c r="H11" s="6" t="s">
        <v>54</v>
      </c>
      <c r="I11" s="4"/>
      <c r="J11" s="7"/>
      <c r="K11" s="8">
        <f t="shared" si="2"/>
        <v>1.8416666666666668</v>
      </c>
      <c r="L11" s="8">
        <f t="shared" si="1"/>
        <v>1.8416666666666668</v>
      </c>
      <c r="M11" s="1">
        <f t="shared" si="0"/>
        <v>2652</v>
      </c>
      <c r="N11" s="4"/>
      <c r="O11" s="9">
        <f>MAX('Dose vs. time'!$P$11*(M11-'Dose vs. time'!$E$6)+'Dose vs. time'!$I$6,0)</f>
        <v>80554207020702.06</v>
      </c>
    </row>
    <row r="12" spans="8:15" ht="12.75">
      <c r="H12" s="6"/>
      <c r="I12" s="4"/>
      <c r="J12" s="7"/>
      <c r="K12" s="8"/>
      <c r="L12" s="8"/>
      <c r="M12" s="1"/>
      <c r="N12" s="4"/>
      <c r="O12" s="9"/>
    </row>
    <row r="13" spans="8:15" ht="12.75">
      <c r="H13" s="6"/>
      <c r="I13" s="4"/>
      <c r="J13" s="7"/>
      <c r="K13" s="8"/>
      <c r="L13" s="8"/>
      <c r="M13" s="1"/>
      <c r="N13" s="4"/>
      <c r="O13" s="9"/>
    </row>
    <row r="14" spans="8:15" ht="12.75">
      <c r="H14" s="6"/>
      <c r="I14" s="4"/>
      <c r="J14" s="7"/>
      <c r="K14" s="8"/>
      <c r="L14" s="8"/>
      <c r="M14" s="1"/>
      <c r="N14" s="4"/>
      <c r="O14" s="9"/>
    </row>
    <row r="15" spans="8:15" ht="12.75">
      <c r="H15" s="6"/>
      <c r="I15" s="4"/>
      <c r="J15" s="7"/>
      <c r="K15" s="8"/>
      <c r="L15" s="8"/>
      <c r="M15" s="1"/>
      <c r="N15" s="4"/>
      <c r="O15" s="9"/>
    </row>
    <row r="16" spans="1:15" ht="12.75">
      <c r="A16" s="4">
        <v>7</v>
      </c>
      <c r="B16" s="4">
        <v>30</v>
      </c>
      <c r="C16" s="4">
        <v>28</v>
      </c>
      <c r="D16" s="4">
        <v>87</v>
      </c>
      <c r="E16" s="4">
        <v>282</v>
      </c>
      <c r="F16" s="4"/>
      <c r="G16" s="4"/>
      <c r="H16" s="6" t="s">
        <v>0</v>
      </c>
      <c r="I16" s="5" t="s">
        <v>19</v>
      </c>
      <c r="J16" s="10" t="s">
        <v>55</v>
      </c>
      <c r="K16" s="8">
        <f>TIMEVALUE(I16)</f>
        <v>0.2791666666666667</v>
      </c>
      <c r="L16" s="8">
        <f>K16+0.5</f>
        <v>0.7791666666666667</v>
      </c>
      <c r="M16" s="1">
        <f>L16*24*60</f>
        <v>1122</v>
      </c>
      <c r="N16" s="4"/>
      <c r="O16" s="9">
        <f>MAX('Dose vs. time'!$P$11*(M16-'Dose vs. time'!$E$6)+'Dose vs. time'!$I$6,0)</f>
        <v>484666066606.66064</v>
      </c>
    </row>
    <row r="17" spans="1:15" ht="12.75">
      <c r="A17" s="4">
        <v>7</v>
      </c>
      <c r="B17" s="4">
        <v>30</v>
      </c>
      <c r="C17" s="4">
        <v>56</v>
      </c>
      <c r="D17" s="4">
        <v>90</v>
      </c>
      <c r="E17" s="4">
        <v>288</v>
      </c>
      <c r="F17" s="4"/>
      <c r="G17" s="4"/>
      <c r="H17" s="6" t="s">
        <v>0</v>
      </c>
      <c r="I17" s="5" t="s">
        <v>43</v>
      </c>
      <c r="J17" s="10" t="s">
        <v>55</v>
      </c>
      <c r="K17" s="8">
        <f>TIMEVALUE(I17)</f>
        <v>0.3506944444444444</v>
      </c>
      <c r="L17" s="8">
        <f>K17+0.5</f>
        <v>0.8506944444444444</v>
      </c>
      <c r="M17" s="1">
        <f>L17*24*60</f>
        <v>1224.9999999999998</v>
      </c>
      <c r="N17" s="4"/>
      <c r="O17" s="9">
        <f>MAX('Dose vs. time'!$P$11*(M17-'Dose vs. time'!$E$6)+'Dose vs. time'!$I$6,0)</f>
        <v>5874968496849.673</v>
      </c>
    </row>
    <row r="18" spans="1:15" ht="12.75">
      <c r="A18" s="4">
        <v>7</v>
      </c>
      <c r="B18" s="4">
        <v>30</v>
      </c>
      <c r="C18" s="4">
        <v>83</v>
      </c>
      <c r="D18" s="4">
        <v>89.3</v>
      </c>
      <c r="E18" s="4">
        <v>289.4</v>
      </c>
      <c r="F18" s="5">
        <v>0.9666666666666667</v>
      </c>
      <c r="G18" s="4"/>
      <c r="H18" s="6" t="s">
        <v>0</v>
      </c>
      <c r="I18" s="4"/>
      <c r="J18" s="7"/>
      <c r="K18" s="8">
        <f>F18</f>
        <v>0.9666666666666667</v>
      </c>
      <c r="L18" s="8">
        <f>K18</f>
        <v>0.9666666666666667</v>
      </c>
      <c r="M18" s="1">
        <f>L18*24*60</f>
        <v>1392</v>
      </c>
      <c r="N18" s="4"/>
      <c r="O18" s="9">
        <f>MAX('Dose vs. time'!$P$11*(M18-'Dose vs. time'!$E$6)+'Dose vs. time'!$I$6,0)</f>
        <v>14614585058505.85</v>
      </c>
    </row>
    <row r="19" spans="1:15" ht="12.75">
      <c r="A19" s="4">
        <v>7</v>
      </c>
      <c r="B19" s="4">
        <v>30</v>
      </c>
      <c r="C19" s="4">
        <v>111</v>
      </c>
      <c r="D19" s="4">
        <v>82</v>
      </c>
      <c r="E19" s="4">
        <v>281</v>
      </c>
      <c r="F19" s="5">
        <v>0.05625</v>
      </c>
      <c r="G19" s="4"/>
      <c r="H19" s="6" t="s">
        <v>54</v>
      </c>
      <c r="I19" s="4"/>
      <c r="J19" s="7"/>
      <c r="K19" s="8">
        <f>F19+1</f>
        <v>1.05625</v>
      </c>
      <c r="L19" s="8">
        <f>K19</f>
        <v>1.05625</v>
      </c>
      <c r="M19" s="1">
        <f>L19*24*60</f>
        <v>1520.9999999999998</v>
      </c>
      <c r="N19" s="4"/>
      <c r="O19" s="9">
        <f>MAX('Dose vs. time'!$P$11*(M19-'Dose vs. time'!$E$6)+'Dose vs. time'!$I$6,0)</f>
        <v>21365546354635.45</v>
      </c>
    </row>
    <row r="20" spans="1:15" ht="12.75">
      <c r="A20" s="4">
        <v>7</v>
      </c>
      <c r="B20" s="4">
        <v>30</v>
      </c>
      <c r="C20" s="4">
        <v>139</v>
      </c>
      <c r="D20" s="4">
        <v>79</v>
      </c>
      <c r="E20" s="4">
        <v>271</v>
      </c>
      <c r="F20" s="5">
        <v>0.21319444444444444</v>
      </c>
      <c r="G20" s="4"/>
      <c r="H20" s="6" t="s">
        <v>54</v>
      </c>
      <c r="I20" s="4"/>
      <c r="J20" s="7"/>
      <c r="K20" s="8">
        <f>F20+1</f>
        <v>1.2131944444444445</v>
      </c>
      <c r="L20" s="8">
        <f aca="true" t="shared" si="3" ref="L20:L29">K20</f>
        <v>1.2131944444444445</v>
      </c>
      <c r="M20" s="1">
        <f aca="true" t="shared" si="4" ref="M20:M29">L20*24*60</f>
        <v>1747</v>
      </c>
      <c r="N20" s="4"/>
      <c r="O20" s="9">
        <f>MAX('Dose vs. time'!$P$11*(M20-'Dose vs. time'!$E$6)+'Dose vs. time'!$I$6,0)</f>
        <v>33192811881188.117</v>
      </c>
    </row>
    <row r="21" spans="1:15" ht="12.75">
      <c r="A21" s="4">
        <v>7</v>
      </c>
      <c r="B21" s="4">
        <v>30</v>
      </c>
      <c r="C21" s="4">
        <v>170</v>
      </c>
      <c r="D21" s="4">
        <v>82</v>
      </c>
      <c r="E21" s="4">
        <v>276</v>
      </c>
      <c r="F21" s="5">
        <v>0.2847222222222222</v>
      </c>
      <c r="G21" s="4"/>
      <c r="H21" s="6" t="s">
        <v>54</v>
      </c>
      <c r="I21" s="4"/>
      <c r="J21" s="7"/>
      <c r="K21" s="8">
        <f>F21+1</f>
        <v>1.2847222222222223</v>
      </c>
      <c r="L21" s="8">
        <f t="shared" si="3"/>
        <v>1.2847222222222223</v>
      </c>
      <c r="M21" s="1">
        <f t="shared" si="4"/>
        <v>1850.0000000000002</v>
      </c>
      <c r="N21" s="4"/>
      <c r="O21" s="9">
        <f>MAX('Dose vs. time'!$P$11*(M21-'Dose vs. time'!$E$6)+'Dose vs. time'!$I$6,0)</f>
        <v>38583114311431.16</v>
      </c>
    </row>
    <row r="22" spans="1:15" ht="12.75">
      <c r="A22" s="4">
        <v>7</v>
      </c>
      <c r="B22" s="4">
        <v>30</v>
      </c>
      <c r="C22" s="4">
        <v>192</v>
      </c>
      <c r="D22" s="4">
        <v>85</v>
      </c>
      <c r="E22" s="4">
        <v>282</v>
      </c>
      <c r="F22" s="5">
        <v>0.3923611111111111</v>
      </c>
      <c r="G22" s="4"/>
      <c r="H22" s="6" t="s">
        <v>54</v>
      </c>
      <c r="I22" s="4"/>
      <c r="J22" s="7"/>
      <c r="K22" s="8">
        <f aca="true" t="shared" si="5" ref="K22:K29">F22+1</f>
        <v>1.3923611111111112</v>
      </c>
      <c r="L22" s="8">
        <f t="shared" si="3"/>
        <v>1.3923611111111112</v>
      </c>
      <c r="M22" s="1">
        <f t="shared" si="4"/>
        <v>2005.0000000000002</v>
      </c>
      <c r="N22" s="4"/>
      <c r="O22" s="9">
        <f>MAX('Dose vs. time'!$P$11*(M22-'Dose vs. time'!$E$6)+'Dose vs. time'!$I$6,0)</f>
        <v>46694734473447.35</v>
      </c>
    </row>
    <row r="23" spans="1:15" ht="12.75">
      <c r="A23" s="4">
        <v>7</v>
      </c>
      <c r="B23" s="4">
        <v>30</v>
      </c>
      <c r="C23" s="4">
        <v>216</v>
      </c>
      <c r="D23" s="4">
        <v>89</v>
      </c>
      <c r="E23" s="4">
        <v>273</v>
      </c>
      <c r="F23" s="5">
        <v>0.5263888888888889</v>
      </c>
      <c r="G23" s="4"/>
      <c r="H23" s="6" t="s">
        <v>54</v>
      </c>
      <c r="I23" s="4"/>
      <c r="J23" s="7"/>
      <c r="K23" s="8">
        <f t="shared" si="5"/>
        <v>1.526388888888889</v>
      </c>
      <c r="L23" s="8">
        <f t="shared" si="3"/>
        <v>1.526388888888889</v>
      </c>
      <c r="M23" s="1">
        <f t="shared" si="4"/>
        <v>2198.0000000000005</v>
      </c>
      <c r="N23" s="4"/>
      <c r="O23" s="9">
        <f>MAX('Dose vs. time'!$P$11*(M23-'Dose vs. time'!$E$6)+'Dose vs. time'!$I$6,0)</f>
        <v>56795009900990.12</v>
      </c>
    </row>
    <row r="24" spans="1:15" ht="12.75">
      <c r="A24" s="4">
        <v>7</v>
      </c>
      <c r="B24" s="4">
        <v>30</v>
      </c>
      <c r="C24" s="4">
        <v>247</v>
      </c>
      <c r="D24" s="4">
        <v>74</v>
      </c>
      <c r="E24" s="4">
        <v>237</v>
      </c>
      <c r="F24" s="5">
        <v>0.7236111111111111</v>
      </c>
      <c r="G24" s="4"/>
      <c r="H24" s="6" t="s">
        <v>54</v>
      </c>
      <c r="I24" s="4"/>
      <c r="J24" s="7"/>
      <c r="K24" s="8">
        <f t="shared" si="5"/>
        <v>1.723611111111111</v>
      </c>
      <c r="L24" s="8">
        <f t="shared" si="3"/>
        <v>1.723611111111111</v>
      </c>
      <c r="M24" s="1">
        <f t="shared" si="4"/>
        <v>2481.9999999999995</v>
      </c>
      <c r="N24" s="4"/>
      <c r="O24" s="9">
        <f>MAX('Dose vs. time'!$P$11*(M24-'Dose vs. time'!$E$6)+'Dose vs. time'!$I$6,0)</f>
        <v>71657591359135.89</v>
      </c>
    </row>
    <row r="25" spans="1:15" ht="12.75">
      <c r="A25" s="4">
        <v>7</v>
      </c>
      <c r="B25" s="4">
        <v>30</v>
      </c>
      <c r="C25" s="4">
        <v>276</v>
      </c>
      <c r="D25" s="4">
        <v>82</v>
      </c>
      <c r="E25" s="4">
        <v>280</v>
      </c>
      <c r="F25" s="5">
        <v>0.8430555555555556</v>
      </c>
      <c r="G25" s="4"/>
      <c r="H25" s="6" t="s">
        <v>54</v>
      </c>
      <c r="I25" s="4"/>
      <c r="J25" s="7"/>
      <c r="K25" s="8">
        <f t="shared" si="5"/>
        <v>1.8430555555555554</v>
      </c>
      <c r="L25" s="8">
        <f t="shared" si="3"/>
        <v>1.8430555555555554</v>
      </c>
      <c r="M25" s="1">
        <f t="shared" si="4"/>
        <v>2654</v>
      </c>
      <c r="N25" s="4"/>
      <c r="O25" s="9">
        <f>MAX('Dose vs. time'!$P$11*(M25-'Dose vs. time'!$E$6)+'Dose vs. time'!$I$6,0)</f>
        <v>80658873087308.72</v>
      </c>
    </row>
    <row r="26" spans="8:15" ht="12.75">
      <c r="H26" s="6"/>
      <c r="I26" s="4"/>
      <c r="J26" s="7"/>
      <c r="K26" s="8"/>
      <c r="L26" s="8"/>
      <c r="M26" s="1"/>
      <c r="N26" s="4"/>
      <c r="O26" s="9"/>
    </row>
    <row r="27" spans="8:15" ht="12.75">
      <c r="H27" s="6"/>
      <c r="I27" s="4"/>
      <c r="J27" s="7"/>
      <c r="K27" s="8"/>
      <c r="L27" s="8"/>
      <c r="M27" s="1"/>
      <c r="N27" s="4"/>
      <c r="O27" s="9"/>
    </row>
    <row r="28" spans="8:15" ht="12.75">
      <c r="H28" s="6"/>
      <c r="I28" s="4"/>
      <c r="J28" s="7"/>
      <c r="K28" s="8"/>
      <c r="L28" s="8"/>
      <c r="M28" s="1"/>
      <c r="N28" s="4"/>
      <c r="O28" s="9"/>
    </row>
    <row r="29" spans="8:15" ht="12.75">
      <c r="H29" s="6"/>
      <c r="I29" s="4"/>
      <c r="J29" s="7"/>
      <c r="K29" s="8"/>
      <c r="L29" s="8"/>
      <c r="M29" s="1"/>
      <c r="N29" s="4"/>
      <c r="O29" s="9"/>
    </row>
    <row r="30" spans="1:15" ht="12.75">
      <c r="A30" s="4">
        <v>7</v>
      </c>
      <c r="B30" s="4">
        <v>40</v>
      </c>
      <c r="C30" s="4">
        <v>29</v>
      </c>
      <c r="D30" s="4">
        <v>164</v>
      </c>
      <c r="E30" s="4">
        <v>349</v>
      </c>
      <c r="F30" s="4"/>
      <c r="G30" s="4"/>
      <c r="H30" s="6" t="s">
        <v>0</v>
      </c>
      <c r="I30" s="5" t="s">
        <v>20</v>
      </c>
      <c r="J30" s="10" t="s">
        <v>55</v>
      </c>
      <c r="K30" s="8">
        <f>TIMEVALUE(I30)</f>
        <v>0.2798611111111111</v>
      </c>
      <c r="L30" s="8">
        <f>K30+0.5</f>
        <v>0.7798611111111111</v>
      </c>
      <c r="M30" s="1">
        <f>L30*24*60</f>
        <v>1123</v>
      </c>
      <c r="N30" s="4"/>
      <c r="O30" s="9">
        <f>MAX('Dose vs. time'!$P$11*(M30-'Dose vs. time'!$E$6)+'Dose vs. time'!$I$6,0)</f>
        <v>536999099909.99097</v>
      </c>
    </row>
    <row r="31" spans="1:15" ht="12.75">
      <c r="A31" s="4">
        <v>7</v>
      </c>
      <c r="B31" s="4">
        <v>40</v>
      </c>
      <c r="C31" s="4">
        <v>57</v>
      </c>
      <c r="D31" s="4">
        <v>166</v>
      </c>
      <c r="E31" s="4">
        <v>356</v>
      </c>
      <c r="F31" s="4"/>
      <c r="G31" s="4"/>
      <c r="H31" s="6" t="s">
        <v>0</v>
      </c>
      <c r="I31" s="5" t="s">
        <v>44</v>
      </c>
      <c r="J31" s="10" t="s">
        <v>55</v>
      </c>
      <c r="K31" s="8">
        <f>TIMEVALUE(I31)</f>
        <v>0.3513888888888889</v>
      </c>
      <c r="L31" s="8">
        <f>K31+0.5</f>
        <v>0.851388888888889</v>
      </c>
      <c r="M31" s="1">
        <f>L31*24*60</f>
        <v>1226.0000000000002</v>
      </c>
      <c r="N31" s="4"/>
      <c r="O31" s="9">
        <f>MAX('Dose vs. time'!$P$11*(M31-'Dose vs. time'!$E$6)+'Dose vs. time'!$I$6,0)</f>
        <v>5927301530153.027</v>
      </c>
    </row>
    <row r="32" spans="1:15" ht="12.75">
      <c r="A32" s="4">
        <v>7</v>
      </c>
      <c r="B32" s="4">
        <v>40</v>
      </c>
      <c r="C32" s="4">
        <v>84</v>
      </c>
      <c r="D32" s="4">
        <v>162.2</v>
      </c>
      <c r="E32" s="4">
        <v>357.8</v>
      </c>
      <c r="F32" s="5">
        <v>0.9666666666666667</v>
      </c>
      <c r="G32" s="4"/>
      <c r="H32" s="6" t="s">
        <v>0</v>
      </c>
      <c r="I32" s="4"/>
      <c r="J32" s="7"/>
      <c r="K32" s="8">
        <f>F32</f>
        <v>0.9666666666666667</v>
      </c>
      <c r="L32" s="8">
        <f>K32</f>
        <v>0.9666666666666667</v>
      </c>
      <c r="M32" s="1">
        <f>L32*24*60</f>
        <v>1392</v>
      </c>
      <c r="N32" s="4"/>
      <c r="O32" s="9">
        <f>MAX('Dose vs. time'!$P$11*(M32-'Dose vs. time'!$E$6)+'Dose vs. time'!$I$6,0)</f>
        <v>14614585058505.85</v>
      </c>
    </row>
    <row r="33" spans="1:15" ht="12.75">
      <c r="A33" s="4">
        <v>7</v>
      </c>
      <c r="B33" s="4">
        <v>40</v>
      </c>
      <c r="C33" s="4">
        <v>112</v>
      </c>
      <c r="D33" s="4">
        <v>160</v>
      </c>
      <c r="E33" s="4">
        <v>347</v>
      </c>
      <c r="F33" s="5">
        <v>0.05625</v>
      </c>
      <c r="G33" s="4"/>
      <c r="H33" s="6" t="s">
        <v>54</v>
      </c>
      <c r="I33" s="4"/>
      <c r="J33" s="7"/>
      <c r="K33" s="8">
        <f>F33+1</f>
        <v>1.05625</v>
      </c>
      <c r="L33" s="8">
        <f>K33</f>
        <v>1.05625</v>
      </c>
      <c r="M33" s="1">
        <f>L33*24*60</f>
        <v>1520.9999999999998</v>
      </c>
      <c r="N33" s="4"/>
      <c r="O33" s="9">
        <f>MAX('Dose vs. time'!$P$11*(M33-'Dose vs. time'!$E$6)+'Dose vs. time'!$I$6,0)</f>
        <v>21365546354635.45</v>
      </c>
    </row>
    <row r="34" spans="1:15" ht="12.75">
      <c r="A34" s="4">
        <v>7</v>
      </c>
      <c r="B34" s="4">
        <v>40</v>
      </c>
      <c r="C34" s="4">
        <v>140</v>
      </c>
      <c r="D34" s="4">
        <v>156</v>
      </c>
      <c r="E34" s="4">
        <v>333</v>
      </c>
      <c r="F34" s="5">
        <v>0.2138888888888889</v>
      </c>
      <c r="G34" s="4"/>
      <c r="H34" s="6" t="s">
        <v>54</v>
      </c>
      <c r="I34" s="4"/>
      <c r="J34" s="7"/>
      <c r="K34" s="8">
        <f>F34+1</f>
        <v>1.213888888888889</v>
      </c>
      <c r="L34" s="8">
        <f aca="true" t="shared" si="6" ref="L34:L43">K34</f>
        <v>1.213888888888889</v>
      </c>
      <c r="M34" s="1">
        <f aca="true" t="shared" si="7" ref="M34:M43">L34*24*60</f>
        <v>1748.0000000000002</v>
      </c>
      <c r="N34" s="4"/>
      <c r="O34" s="9">
        <f>MAX('Dose vs. time'!$P$11*(M34-'Dose vs. time'!$E$6)+'Dose vs. time'!$I$6,0)</f>
        <v>33245144914491.46</v>
      </c>
    </row>
    <row r="35" spans="1:15" ht="12.75">
      <c r="A35" s="4">
        <v>7</v>
      </c>
      <c r="B35" s="4">
        <v>40</v>
      </c>
      <c r="C35" s="4">
        <v>171</v>
      </c>
      <c r="D35" s="4">
        <v>156</v>
      </c>
      <c r="E35" s="4">
        <v>343</v>
      </c>
      <c r="F35" s="5">
        <v>0.28541666666666665</v>
      </c>
      <c r="G35" s="4"/>
      <c r="H35" s="6" t="s">
        <v>54</v>
      </c>
      <c r="I35" s="4"/>
      <c r="J35" s="7"/>
      <c r="K35" s="8">
        <f>F35+1</f>
        <v>1.2854166666666667</v>
      </c>
      <c r="L35" s="8">
        <f t="shared" si="6"/>
        <v>1.2854166666666667</v>
      </c>
      <c r="M35" s="1">
        <f t="shared" si="7"/>
        <v>1851</v>
      </c>
      <c r="N35" s="4"/>
      <c r="O35" s="9">
        <f>MAX('Dose vs. time'!$P$11*(M35-'Dose vs. time'!$E$6)+'Dose vs. time'!$I$6,0)</f>
        <v>38635447344734.47</v>
      </c>
    </row>
    <row r="36" spans="1:15" ht="12.75">
      <c r="A36" s="4">
        <v>7</v>
      </c>
      <c r="B36" s="4">
        <v>40</v>
      </c>
      <c r="C36" s="4">
        <v>193</v>
      </c>
      <c r="D36" s="4">
        <v>160</v>
      </c>
      <c r="E36" s="4">
        <v>350</v>
      </c>
      <c r="F36" s="5">
        <v>0.39305555555555555</v>
      </c>
      <c r="G36" s="4"/>
      <c r="H36" s="6" t="s">
        <v>54</v>
      </c>
      <c r="I36" s="4"/>
      <c r="J36" s="7"/>
      <c r="K36" s="8">
        <f aca="true" t="shared" si="8" ref="K36:K43">F36+1</f>
        <v>1.3930555555555555</v>
      </c>
      <c r="L36" s="8">
        <f t="shared" si="6"/>
        <v>1.3930555555555555</v>
      </c>
      <c r="M36" s="1">
        <f t="shared" si="7"/>
        <v>2005.9999999999998</v>
      </c>
      <c r="N36" s="4"/>
      <c r="O36" s="9">
        <f>MAX('Dose vs. time'!$P$11*(M36-'Dose vs. time'!$E$6)+'Dose vs. time'!$I$6,0)</f>
        <v>46747067506750.664</v>
      </c>
    </row>
    <row r="37" spans="1:15" ht="12.75">
      <c r="A37" s="4">
        <v>7</v>
      </c>
      <c r="B37" s="4">
        <v>40</v>
      </c>
      <c r="C37" s="4">
        <v>217</v>
      </c>
      <c r="D37" s="4">
        <v>160</v>
      </c>
      <c r="E37" s="4">
        <v>336</v>
      </c>
      <c r="F37" s="5">
        <v>0.5277777777777778</v>
      </c>
      <c r="G37" s="4"/>
      <c r="H37" s="6" t="s">
        <v>54</v>
      </c>
      <c r="I37" s="4"/>
      <c r="J37" s="7"/>
      <c r="K37" s="8">
        <f t="shared" si="8"/>
        <v>1.5277777777777777</v>
      </c>
      <c r="L37" s="8">
        <f t="shared" si="6"/>
        <v>1.5277777777777777</v>
      </c>
      <c r="M37" s="1">
        <f t="shared" si="7"/>
        <v>2200</v>
      </c>
      <c r="N37" s="4"/>
      <c r="O37" s="9">
        <f>MAX('Dose vs. time'!$P$11*(M37-'Dose vs. time'!$E$6)+'Dose vs. time'!$I$6,0)</f>
        <v>56899675967596.76</v>
      </c>
    </row>
    <row r="38" spans="1:15" ht="12.75">
      <c r="A38" s="4">
        <v>7</v>
      </c>
      <c r="B38" s="4">
        <v>40</v>
      </c>
      <c r="C38" s="4">
        <v>248</v>
      </c>
      <c r="D38" s="4">
        <v>138</v>
      </c>
      <c r="E38" s="4">
        <v>291</v>
      </c>
      <c r="F38" s="5">
        <v>0.7243055555555555</v>
      </c>
      <c r="G38" s="4"/>
      <c r="H38" s="6" t="s">
        <v>54</v>
      </c>
      <c r="I38" s="4"/>
      <c r="J38" s="7"/>
      <c r="K38" s="8">
        <f t="shared" si="8"/>
        <v>1.7243055555555555</v>
      </c>
      <c r="L38" s="8">
        <f t="shared" si="6"/>
        <v>1.7243055555555555</v>
      </c>
      <c r="M38" s="1">
        <f t="shared" si="7"/>
        <v>2483</v>
      </c>
      <c r="N38" s="4"/>
      <c r="O38" s="9">
        <f>MAX('Dose vs. time'!$P$11*(M38-'Dose vs. time'!$E$6)+'Dose vs. time'!$I$6,0)</f>
        <v>71709924392439.23</v>
      </c>
    </row>
    <row r="39" spans="1:15" ht="12.75">
      <c r="A39" s="4"/>
      <c r="B39" s="4"/>
      <c r="C39" s="4">
        <v>277</v>
      </c>
      <c r="D39" s="4">
        <v>158</v>
      </c>
      <c r="E39" s="4">
        <v>344</v>
      </c>
      <c r="F39" s="5">
        <v>0.84375</v>
      </c>
      <c r="G39" s="4"/>
      <c r="H39" s="6" t="s">
        <v>54</v>
      </c>
      <c r="I39" s="4"/>
      <c r="J39" s="7"/>
      <c r="K39" s="8">
        <f t="shared" si="8"/>
        <v>1.84375</v>
      </c>
      <c r="L39" s="8">
        <f t="shared" si="6"/>
        <v>1.84375</v>
      </c>
      <c r="M39" s="1">
        <f t="shared" si="7"/>
        <v>2655</v>
      </c>
      <c r="N39" s="4"/>
      <c r="O39" s="9">
        <f>MAX('Dose vs. time'!$P$11*(M39-'Dose vs. time'!$E$6)+'Dose vs. time'!$I$6,0)</f>
        <v>80711206120612.06</v>
      </c>
    </row>
    <row r="40" spans="1:15" ht="12.75">
      <c r="A40" s="4"/>
      <c r="B40" s="4"/>
      <c r="C40" s="4"/>
      <c r="D40" s="4"/>
      <c r="E40" s="4"/>
      <c r="F40" s="4"/>
      <c r="G40" s="4"/>
      <c r="H40" s="6"/>
      <c r="I40" s="4"/>
      <c r="J40" s="7"/>
      <c r="K40" s="8"/>
      <c r="L40" s="8"/>
      <c r="M40" s="1"/>
      <c r="N40" s="4"/>
      <c r="O40" s="9"/>
    </row>
    <row r="41" spans="1:15" ht="12.75">
      <c r="A41" s="4"/>
      <c r="B41" s="4"/>
      <c r="C41" s="4"/>
      <c r="D41" s="4"/>
      <c r="E41" s="4"/>
      <c r="F41" s="4"/>
      <c r="G41" s="4"/>
      <c r="H41" s="6"/>
      <c r="I41" s="4"/>
      <c r="J41" s="7"/>
      <c r="K41" s="8"/>
      <c r="L41" s="8"/>
      <c r="M41" s="1"/>
      <c r="N41" s="4"/>
      <c r="O41" s="9"/>
    </row>
    <row r="42" spans="1:15" ht="12.75">
      <c r="A42" s="4"/>
      <c r="B42" s="4"/>
      <c r="C42" s="4"/>
      <c r="D42" s="4"/>
      <c r="E42" s="4"/>
      <c r="F42" s="4"/>
      <c r="G42" s="4"/>
      <c r="H42" s="6"/>
      <c r="I42" s="4"/>
      <c r="J42" s="7"/>
      <c r="K42" s="8"/>
      <c r="L42" s="8"/>
      <c r="M42" s="1"/>
      <c r="N42" s="4"/>
      <c r="O42" s="9"/>
    </row>
    <row r="43" spans="8:15" ht="12.75">
      <c r="H43" s="6"/>
      <c r="I43" s="4"/>
      <c r="J43" s="7"/>
      <c r="K43" s="8"/>
      <c r="L43" s="8"/>
      <c r="M43" s="1"/>
      <c r="N43" s="4"/>
      <c r="O43" s="9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 - Minneapolis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Grahl</dc:creator>
  <cp:keywords/>
  <dc:description/>
  <cp:lastModifiedBy>e2ka</cp:lastModifiedBy>
  <dcterms:created xsi:type="dcterms:W3CDTF">2004-02-27T21:04:44Z</dcterms:created>
  <dcterms:modified xsi:type="dcterms:W3CDTF">2004-03-01T17:17:13Z</dcterms:modified>
  <cp:category/>
  <cp:version/>
  <cp:contentType/>
  <cp:contentStatus/>
</cp:coreProperties>
</file>